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625" codeName="{EAAD5824-E589-9196-6FC8-2F1B51211585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OneDrive\AD Documents\Calculations\2017\"/>
    </mc:Choice>
  </mc:AlternateContent>
  <xr:revisionPtr revIDLastSave="49" documentId="929AD9E27191405709B3F32769271627CCF8D008" xr6:coauthVersionLast="24" xr6:coauthVersionMax="24" xr10:uidLastSave="{B66E7422-0BED-4F0C-A543-00888B679F10}"/>
  <workbookProtection workbookPassword="8174" lockStructure="1"/>
  <bookViews>
    <workbookView xWindow="120" yWindow="60" windowWidth="19095" windowHeight="8670" xr2:uid="{00000000-000D-0000-FFFF-FFFF00000000}"/>
  </bookViews>
  <sheets>
    <sheet name="Worksheet" sheetId="1" r:id="rId1"/>
    <sheet name="Choices" sheetId="8" r:id="rId2"/>
    <sheet name="CPI" sheetId="6" r:id="rId3"/>
  </sheets>
  <definedNames>
    <definedName name="_xlnm._FilterDatabase" localSheetId="1" hidden="1">Choices!#REF!</definedName>
    <definedName name="_xlnm._FilterDatabase" localSheetId="0" hidden="1">Worksheet!$D$20:$R$95</definedName>
    <definedName name="Acquired" localSheetId="1">Choices!#REF!</definedName>
    <definedName name="Acquired">Worksheet!$E$96</definedName>
    <definedName name="ClosingCost" localSheetId="1">Choices!#REF!</definedName>
    <definedName name="ClosingCost">Worksheet!$R$96</definedName>
    <definedName name="Cost" localSheetId="1">Choices!#REF!</definedName>
    <definedName name="Cost">Worksheet!$F$96</definedName>
    <definedName name="Cpi">CPI!$D$11:$F$67</definedName>
    <definedName name="CpiDate">CPI!$F$6</definedName>
    <definedName name="GainDiscount" localSheetId="1">Choices!#REF!</definedName>
    <definedName name="GainDiscount">Worksheet!$O$96</definedName>
    <definedName name="GainIndexed" localSheetId="1">Choices!#REF!</definedName>
    <definedName name="GainIndexed">Worksheet!$N$96</definedName>
    <definedName name="GainOther" localSheetId="1">Choices!#REF!</definedName>
    <definedName name="GainOther">Worksheet!$P$96</definedName>
    <definedName name="IndexedCost" localSheetId="1">Choices!#REF!</definedName>
    <definedName name="IndexedCost">Worksheet!$M$96</definedName>
    <definedName name="OnHand" localSheetId="1">Choices!#REF!</definedName>
    <definedName name="OnHand">Worksheet!$Q$96</definedName>
    <definedName name="_xlnm.Print_Area" localSheetId="1">Choices!$D:$S</definedName>
    <definedName name="_xlnm.Print_Area" localSheetId="2">CPI!$D:$F</definedName>
    <definedName name="_xlnm.Print_Area" localSheetId="0">Worksheet!$D:$R</definedName>
    <definedName name="_xlnm.Print_Titles" localSheetId="1">Choices!$12:$14</definedName>
    <definedName name="_xlnm.Print_Titles" localSheetId="0">Worksheet!$19:$20</definedName>
    <definedName name="Proceeds" localSheetId="1">Choices!#REF!</definedName>
    <definedName name="Proceeds">Worksheet!$K$96</definedName>
    <definedName name="Sold" localSheetId="1">Choices!#REF!</definedName>
    <definedName name="Sold">Worksheet!$J$96</definedName>
  </definedNames>
  <calcPr calcId="171027"/>
</workbook>
</file>

<file path=xl/calcChain.xml><?xml version="1.0" encoding="utf-8"?>
<calcChain xmlns="http://schemas.openxmlformats.org/spreadsheetml/2006/main">
  <c r="G26" i="1" l="1"/>
  <c r="I26" i="1" s="1"/>
  <c r="G23" i="1"/>
  <c r="I23" i="1" s="1"/>
  <c r="G22" i="1"/>
  <c r="I22" i="1" s="1"/>
  <c r="G21" i="1"/>
  <c r="I21" i="1" s="1"/>
  <c r="G27" i="1"/>
  <c r="I27" i="1" s="1"/>
  <c r="L27" i="1" s="1"/>
  <c r="M27" i="1" s="1"/>
  <c r="G28" i="1"/>
  <c r="I28" i="1" s="1"/>
  <c r="L28" i="1" s="1"/>
  <c r="M28" i="1" s="1"/>
  <c r="G29" i="1"/>
  <c r="I29" i="1" s="1"/>
  <c r="L29" i="1" s="1"/>
  <c r="M29" i="1" s="1"/>
  <c r="G30" i="1"/>
  <c r="I30" i="1" s="1"/>
  <c r="L30" i="1" s="1"/>
  <c r="M30" i="1" s="1"/>
  <c r="G31" i="1"/>
  <c r="I31" i="1" s="1"/>
  <c r="L31" i="1" s="1"/>
  <c r="M31" i="1" s="1"/>
  <c r="G32" i="1"/>
  <c r="I32" i="1" s="1"/>
  <c r="L32" i="1" s="1"/>
  <c r="M32" i="1" s="1"/>
  <c r="G33" i="1"/>
  <c r="I33" i="1" s="1"/>
  <c r="L33" i="1" s="1"/>
  <c r="M33" i="1" s="1"/>
  <c r="G34" i="1"/>
  <c r="I34" i="1" s="1"/>
  <c r="L34" i="1" s="1"/>
  <c r="M34" i="1" s="1"/>
  <c r="G35" i="1"/>
  <c r="I35" i="1" s="1"/>
  <c r="L35" i="1" s="1"/>
  <c r="M35" i="1" s="1"/>
  <c r="G36" i="1"/>
  <c r="I36" i="1" s="1"/>
  <c r="L36" i="1" s="1"/>
  <c r="M36" i="1" s="1"/>
  <c r="G37" i="1"/>
  <c r="I37" i="1" s="1"/>
  <c r="L37" i="1" s="1"/>
  <c r="M37" i="1" s="1"/>
  <c r="G38" i="1"/>
  <c r="I38" i="1" s="1"/>
  <c r="L38" i="1" s="1"/>
  <c r="M38" i="1" s="1"/>
  <c r="G39" i="1"/>
  <c r="I39" i="1" s="1"/>
  <c r="L39" i="1" s="1"/>
  <c r="M39" i="1" s="1"/>
  <c r="G40" i="1"/>
  <c r="I40" i="1" s="1"/>
  <c r="L40" i="1" s="1"/>
  <c r="M40" i="1" s="1"/>
  <c r="G41" i="1"/>
  <c r="I41" i="1" s="1"/>
  <c r="L41" i="1" s="1"/>
  <c r="M41" i="1" s="1"/>
  <c r="G42" i="1"/>
  <c r="I42" i="1" s="1"/>
  <c r="L42" i="1" s="1"/>
  <c r="M42" i="1" s="1"/>
  <c r="G43" i="1"/>
  <c r="I43" i="1" s="1"/>
  <c r="L43" i="1" s="1"/>
  <c r="M43" i="1" s="1"/>
  <c r="G44" i="1"/>
  <c r="I44" i="1" s="1"/>
  <c r="L44" i="1" s="1"/>
  <c r="M44" i="1" s="1"/>
  <c r="G45" i="1"/>
  <c r="I45" i="1" s="1"/>
  <c r="L45" i="1" s="1"/>
  <c r="M45" i="1" s="1"/>
  <c r="G46" i="1"/>
  <c r="I46" i="1" s="1"/>
  <c r="L46" i="1" s="1"/>
  <c r="M46" i="1" s="1"/>
  <c r="G47" i="1"/>
  <c r="I47" i="1" s="1"/>
  <c r="L47" i="1" s="1"/>
  <c r="M47" i="1" s="1"/>
  <c r="G48" i="1"/>
  <c r="I48" i="1" s="1"/>
  <c r="L48" i="1" s="1"/>
  <c r="M48" i="1" s="1"/>
  <c r="G49" i="1"/>
  <c r="I49" i="1" s="1"/>
  <c r="L49" i="1" s="1"/>
  <c r="M49" i="1" s="1"/>
  <c r="G50" i="1"/>
  <c r="I50" i="1" s="1"/>
  <c r="L50" i="1" s="1"/>
  <c r="M50" i="1" s="1"/>
  <c r="G51" i="1"/>
  <c r="I51" i="1" s="1"/>
  <c r="L51" i="1" s="1"/>
  <c r="M51" i="1" s="1"/>
  <c r="G52" i="1"/>
  <c r="I52" i="1" s="1"/>
  <c r="L52" i="1" s="1"/>
  <c r="M52" i="1" s="1"/>
  <c r="G53" i="1"/>
  <c r="I53" i="1" s="1"/>
  <c r="L53" i="1" s="1"/>
  <c r="M53" i="1" s="1"/>
  <c r="G54" i="1"/>
  <c r="I54" i="1" s="1"/>
  <c r="L54" i="1" s="1"/>
  <c r="M54" i="1" s="1"/>
  <c r="G55" i="1"/>
  <c r="I55" i="1" s="1"/>
  <c r="L55" i="1" s="1"/>
  <c r="M55" i="1" s="1"/>
  <c r="G56" i="1"/>
  <c r="I56" i="1" s="1"/>
  <c r="L56" i="1" s="1"/>
  <c r="M56" i="1" s="1"/>
  <c r="G57" i="1"/>
  <c r="I57" i="1" s="1"/>
  <c r="L57" i="1" s="1"/>
  <c r="M57" i="1" s="1"/>
  <c r="G58" i="1"/>
  <c r="I58" i="1" s="1"/>
  <c r="L58" i="1" s="1"/>
  <c r="M58" i="1" s="1"/>
  <c r="G59" i="1"/>
  <c r="I59" i="1" s="1"/>
  <c r="L59" i="1" s="1"/>
  <c r="M59" i="1" s="1"/>
  <c r="G60" i="1"/>
  <c r="I60" i="1" s="1"/>
  <c r="L60" i="1" s="1"/>
  <c r="M60" i="1" s="1"/>
  <c r="G61" i="1"/>
  <c r="I61" i="1" s="1"/>
  <c r="L61" i="1" s="1"/>
  <c r="M61" i="1" s="1"/>
  <c r="G62" i="1"/>
  <c r="I62" i="1" s="1"/>
  <c r="L62" i="1" s="1"/>
  <c r="M62" i="1" s="1"/>
  <c r="G63" i="1"/>
  <c r="I63" i="1" s="1"/>
  <c r="L63" i="1" s="1"/>
  <c r="M63" i="1" s="1"/>
  <c r="G64" i="1"/>
  <c r="I64" i="1" s="1"/>
  <c r="L64" i="1" s="1"/>
  <c r="M64" i="1" s="1"/>
  <c r="G65" i="1"/>
  <c r="I65" i="1" s="1"/>
  <c r="L65" i="1" s="1"/>
  <c r="M65" i="1" s="1"/>
  <c r="G66" i="1"/>
  <c r="I66" i="1" s="1"/>
  <c r="L66" i="1" s="1"/>
  <c r="M66" i="1" s="1"/>
  <c r="G67" i="1"/>
  <c r="I67" i="1" s="1"/>
  <c r="L67" i="1" s="1"/>
  <c r="M67" i="1" s="1"/>
  <c r="G68" i="1"/>
  <c r="I68" i="1" s="1"/>
  <c r="L68" i="1" s="1"/>
  <c r="M68" i="1" s="1"/>
  <c r="G69" i="1"/>
  <c r="I69" i="1" s="1"/>
  <c r="L69" i="1" s="1"/>
  <c r="M69" i="1" s="1"/>
  <c r="G70" i="1"/>
  <c r="I70" i="1" s="1"/>
  <c r="L70" i="1" s="1"/>
  <c r="M70" i="1" s="1"/>
  <c r="G71" i="1"/>
  <c r="I71" i="1" s="1"/>
  <c r="L71" i="1" s="1"/>
  <c r="M71" i="1" s="1"/>
  <c r="G72" i="1"/>
  <c r="I72" i="1" s="1"/>
  <c r="L72" i="1" s="1"/>
  <c r="M72" i="1" s="1"/>
  <c r="G73" i="1"/>
  <c r="I73" i="1" s="1"/>
  <c r="L73" i="1" s="1"/>
  <c r="M73" i="1" s="1"/>
  <c r="G74" i="1"/>
  <c r="I74" i="1" s="1"/>
  <c r="L74" i="1" s="1"/>
  <c r="M74" i="1" s="1"/>
  <c r="G75" i="1"/>
  <c r="I75" i="1" s="1"/>
  <c r="L75" i="1" s="1"/>
  <c r="M75" i="1" s="1"/>
  <c r="G76" i="1"/>
  <c r="I76" i="1" s="1"/>
  <c r="L76" i="1" s="1"/>
  <c r="M76" i="1" s="1"/>
  <c r="G77" i="1"/>
  <c r="I77" i="1" s="1"/>
  <c r="L77" i="1" s="1"/>
  <c r="M77" i="1" s="1"/>
  <c r="G78" i="1"/>
  <c r="I78" i="1" s="1"/>
  <c r="L78" i="1" s="1"/>
  <c r="M78" i="1" s="1"/>
  <c r="G79" i="1"/>
  <c r="I79" i="1" s="1"/>
  <c r="L79" i="1" s="1"/>
  <c r="M79" i="1" s="1"/>
  <c r="G80" i="1"/>
  <c r="I80" i="1" s="1"/>
  <c r="L80" i="1" s="1"/>
  <c r="M80" i="1" s="1"/>
  <c r="G81" i="1"/>
  <c r="I81" i="1" s="1"/>
  <c r="L81" i="1" s="1"/>
  <c r="M81" i="1" s="1"/>
  <c r="G82" i="1"/>
  <c r="I82" i="1" s="1"/>
  <c r="L82" i="1" s="1"/>
  <c r="M82" i="1" s="1"/>
  <c r="G83" i="1"/>
  <c r="I83" i="1" s="1"/>
  <c r="L83" i="1" s="1"/>
  <c r="M83" i="1" s="1"/>
  <c r="G84" i="1"/>
  <c r="I84" i="1" s="1"/>
  <c r="L84" i="1" s="1"/>
  <c r="M84" i="1" s="1"/>
  <c r="G85" i="1"/>
  <c r="I85" i="1" s="1"/>
  <c r="L85" i="1" s="1"/>
  <c r="M85" i="1" s="1"/>
  <c r="G86" i="1"/>
  <c r="I86" i="1" s="1"/>
  <c r="L86" i="1" s="1"/>
  <c r="M86" i="1" s="1"/>
  <c r="G87" i="1"/>
  <c r="I87" i="1" s="1"/>
  <c r="L87" i="1" s="1"/>
  <c r="M87" i="1" s="1"/>
  <c r="G88" i="1"/>
  <c r="I88" i="1" s="1"/>
  <c r="L88" i="1" s="1"/>
  <c r="M88" i="1" s="1"/>
  <c r="G89" i="1"/>
  <c r="I89" i="1" s="1"/>
  <c r="L89" i="1" s="1"/>
  <c r="M89" i="1" s="1"/>
  <c r="G90" i="1"/>
  <c r="I90" i="1" s="1"/>
  <c r="L90" i="1" s="1"/>
  <c r="M90" i="1" s="1"/>
  <c r="G91" i="1"/>
  <c r="I91" i="1" s="1"/>
  <c r="L91" i="1" s="1"/>
  <c r="M91" i="1" s="1"/>
  <c r="G92" i="1"/>
  <c r="I92" i="1" s="1"/>
  <c r="L92" i="1" s="1"/>
  <c r="M92" i="1" s="1"/>
  <c r="G93" i="1"/>
  <c r="I93" i="1" s="1"/>
  <c r="L93" i="1" s="1"/>
  <c r="M93" i="1" s="1"/>
  <c r="G94" i="1"/>
  <c r="I94" i="1" s="1"/>
  <c r="L94" i="1" s="1"/>
  <c r="M94" i="1" s="1"/>
  <c r="G95" i="1"/>
  <c r="I95" i="1" s="1"/>
  <c r="L95" i="1" s="1"/>
  <c r="M95" i="1" s="1"/>
  <c r="G24" i="1"/>
  <c r="I24" i="1" s="1"/>
  <c r="G25" i="1"/>
  <c r="I25" i="1" s="1"/>
  <c r="L21" i="1" l="1"/>
  <c r="M21" i="1" s="1"/>
  <c r="L26" i="1"/>
  <c r="M26" i="1" s="1"/>
  <c r="L25" i="1"/>
  <c r="M25" i="1" s="1"/>
  <c r="L22" i="1"/>
  <c r="M22" i="1" s="1"/>
  <c r="L23" i="1"/>
  <c r="M23" i="1" s="1"/>
  <c r="L24" i="1"/>
  <c r="M24" i="1" s="1"/>
  <c r="L96" i="1" l="1"/>
  <c r="R24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C22" i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V6" i="1"/>
  <c r="G16" i="8"/>
  <c r="W91" i="8"/>
  <c r="V22" i="1"/>
  <c r="V23" i="1"/>
  <c r="V24" i="1"/>
  <c r="D2" i="8"/>
  <c r="V98" i="1"/>
  <c r="Q22" i="1"/>
  <c r="R22" i="1" s="1"/>
  <c r="Q2" i="8"/>
  <c r="Q1" i="8"/>
  <c r="H15" i="8"/>
  <c r="G15" i="8"/>
  <c r="K21" i="1"/>
  <c r="K15" i="8" s="1"/>
  <c r="H13" i="1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Q21" i="1"/>
  <c r="R21" i="1" s="1"/>
  <c r="K22" i="1"/>
  <c r="H16" i="8"/>
  <c r="E96" i="1"/>
  <c r="G9" i="1" s="1"/>
  <c r="G17" i="8"/>
  <c r="H17" i="8"/>
  <c r="Q23" i="1"/>
  <c r="R23" i="1" s="1"/>
  <c r="K23" i="1"/>
  <c r="J17" i="8" s="1"/>
  <c r="G18" i="8"/>
  <c r="Q24" i="1"/>
  <c r="K24" i="1"/>
  <c r="P24" i="1" s="1"/>
  <c r="H18" i="8"/>
  <c r="K25" i="1"/>
  <c r="K19" i="8" s="1"/>
  <c r="H19" i="8"/>
  <c r="Q25" i="1"/>
  <c r="R25" i="1" s="1"/>
  <c r="K26" i="1"/>
  <c r="H20" i="8"/>
  <c r="Q26" i="1"/>
  <c r="R26" i="1" s="1"/>
  <c r="K27" i="1"/>
  <c r="P27" i="1" s="1"/>
  <c r="K21" i="8"/>
  <c r="H21" i="8"/>
  <c r="D21" i="8" s="1"/>
  <c r="Q27" i="1"/>
  <c r="K28" i="1"/>
  <c r="J22" i="8" s="1"/>
  <c r="P22" i="8" s="1"/>
  <c r="H22" i="8"/>
  <c r="D22" i="8" s="1"/>
  <c r="E22" i="8" s="1"/>
  <c r="F22" i="8" s="1"/>
  <c r="Q28" i="1"/>
  <c r="K29" i="1"/>
  <c r="K23" i="8"/>
  <c r="H23" i="8"/>
  <c r="D23" i="8" s="1"/>
  <c r="E23" i="8" s="1"/>
  <c r="F23" i="8" s="1"/>
  <c r="Q29" i="1"/>
  <c r="K30" i="1"/>
  <c r="Q30" i="1"/>
  <c r="H24" i="8"/>
  <c r="D24" i="8" s="1"/>
  <c r="E24" i="8" s="1"/>
  <c r="K31" i="1"/>
  <c r="Q31" i="1"/>
  <c r="H25" i="8"/>
  <c r="D25" i="8" s="1"/>
  <c r="E25" i="8" s="1"/>
  <c r="F25" i="8" s="1"/>
  <c r="K32" i="1"/>
  <c r="P32" i="1" s="1"/>
  <c r="Q32" i="1"/>
  <c r="H26" i="8"/>
  <c r="D26" i="8" s="1"/>
  <c r="E26" i="8" s="1"/>
  <c r="F26" i="8" s="1"/>
  <c r="K33" i="1"/>
  <c r="P33" i="1" s="1"/>
  <c r="K27" i="8"/>
  <c r="H27" i="8"/>
  <c r="Q33" i="1"/>
  <c r="K34" i="1"/>
  <c r="H28" i="8"/>
  <c r="D28" i="8" s="1"/>
  <c r="Q34" i="1"/>
  <c r="K35" i="1"/>
  <c r="J29" i="8" s="1"/>
  <c r="Q29" i="8" s="1"/>
  <c r="H29" i="8"/>
  <c r="D29" i="8" s="1"/>
  <c r="E29" i="8" s="1"/>
  <c r="F29" i="8" s="1"/>
  <c r="Q35" i="1"/>
  <c r="K36" i="1"/>
  <c r="H30" i="8"/>
  <c r="D30" i="8" s="1"/>
  <c r="E30" i="8" s="1"/>
  <c r="F30" i="8" s="1"/>
  <c r="Q36" i="1"/>
  <c r="K37" i="1"/>
  <c r="P37" i="1" s="1"/>
  <c r="H31" i="8"/>
  <c r="Q37" i="1"/>
  <c r="K38" i="1"/>
  <c r="H32" i="8"/>
  <c r="D32" i="8" s="1"/>
  <c r="E32" i="8" s="1"/>
  <c r="Q38" i="1"/>
  <c r="K39" i="1"/>
  <c r="P39" i="1" s="1"/>
  <c r="H33" i="8"/>
  <c r="D33" i="8" s="1"/>
  <c r="E33" i="8" s="1"/>
  <c r="Q39" i="1"/>
  <c r="K40" i="1"/>
  <c r="J34" i="8" s="1"/>
  <c r="P34" i="8" s="1"/>
  <c r="H34" i="8"/>
  <c r="Q40" i="1"/>
  <c r="K41" i="1"/>
  <c r="J35" i="8" s="1"/>
  <c r="P35" i="8" s="1"/>
  <c r="H35" i="8"/>
  <c r="D35" i="8" s="1"/>
  <c r="Q41" i="1"/>
  <c r="K42" i="1"/>
  <c r="H36" i="8"/>
  <c r="D36" i="8" s="1"/>
  <c r="E36" i="8" s="1"/>
  <c r="F36" i="8" s="1"/>
  <c r="Q42" i="1"/>
  <c r="K43" i="1"/>
  <c r="J37" i="8" s="1"/>
  <c r="H37" i="8"/>
  <c r="Q43" i="1"/>
  <c r="K44" i="1"/>
  <c r="H38" i="8"/>
  <c r="D38" i="8" s="1"/>
  <c r="E38" i="8" s="1"/>
  <c r="F38" i="8" s="1"/>
  <c r="Q44" i="1"/>
  <c r="K45" i="1"/>
  <c r="P45" i="1" s="1"/>
  <c r="Q45" i="1"/>
  <c r="H39" i="8"/>
  <c r="D39" i="8" s="1"/>
  <c r="E39" i="8" s="1"/>
  <c r="K46" i="1"/>
  <c r="Q46" i="1"/>
  <c r="H40" i="8"/>
  <c r="D40" i="8" s="1"/>
  <c r="E40" i="8" s="1"/>
  <c r="F40" i="8" s="1"/>
  <c r="K47" i="1"/>
  <c r="P47" i="1" s="1"/>
  <c r="H41" i="8"/>
  <c r="D41" i="8" s="1"/>
  <c r="E41" i="8" s="1"/>
  <c r="F41" i="8" s="1"/>
  <c r="Q47" i="1"/>
  <c r="K48" i="1"/>
  <c r="P48" i="1" s="1"/>
  <c r="Q48" i="1"/>
  <c r="H42" i="8"/>
  <c r="D42" i="8" s="1"/>
  <c r="E42" i="8" s="1"/>
  <c r="K49" i="1"/>
  <c r="J43" i="8" s="1"/>
  <c r="P43" i="8" s="1"/>
  <c r="Q49" i="1"/>
  <c r="H43" i="8"/>
  <c r="D43" i="8" s="1"/>
  <c r="E43" i="8" s="1"/>
  <c r="F43" i="8" s="1"/>
  <c r="K50" i="1"/>
  <c r="H44" i="8"/>
  <c r="D44" i="8" s="1"/>
  <c r="Q50" i="1"/>
  <c r="K51" i="1"/>
  <c r="P51" i="1" s="1"/>
  <c r="H45" i="8"/>
  <c r="D45" i="8" s="1"/>
  <c r="E45" i="8" s="1"/>
  <c r="Q51" i="1"/>
  <c r="K52" i="1"/>
  <c r="Q52" i="1"/>
  <c r="H46" i="8"/>
  <c r="D46" i="8" s="1"/>
  <c r="E46" i="8" s="1"/>
  <c r="F46" i="8" s="1"/>
  <c r="K53" i="1"/>
  <c r="Q53" i="1"/>
  <c r="H47" i="8"/>
  <c r="D47" i="8" s="1"/>
  <c r="K54" i="1"/>
  <c r="H48" i="8"/>
  <c r="D48" i="8" s="1"/>
  <c r="E48" i="8" s="1"/>
  <c r="F48" i="8" s="1"/>
  <c r="Q54" i="1"/>
  <c r="K55" i="1"/>
  <c r="H49" i="8"/>
  <c r="D49" i="8" s="1"/>
  <c r="E49" i="8" s="1"/>
  <c r="Q55" i="1"/>
  <c r="K56" i="1"/>
  <c r="H50" i="8"/>
  <c r="D50" i="8" s="1"/>
  <c r="Q56" i="1"/>
  <c r="K57" i="1"/>
  <c r="H51" i="8"/>
  <c r="D51" i="8" s="1"/>
  <c r="E51" i="8" s="1"/>
  <c r="Q57" i="1"/>
  <c r="K58" i="1"/>
  <c r="H52" i="8"/>
  <c r="Q58" i="1"/>
  <c r="K59" i="1"/>
  <c r="P59" i="1" s="1"/>
  <c r="Q59" i="1"/>
  <c r="H53" i="8"/>
  <c r="D53" i="8" s="1"/>
  <c r="E53" i="8" s="1"/>
  <c r="K60" i="1"/>
  <c r="P60" i="1" s="1"/>
  <c r="H54" i="8"/>
  <c r="D54" i="8" s="1"/>
  <c r="E54" i="8" s="1"/>
  <c r="Q60" i="1"/>
  <c r="K61" i="1"/>
  <c r="P61" i="1" s="1"/>
  <c r="H55" i="8"/>
  <c r="D55" i="8" s="1"/>
  <c r="E55" i="8" s="1"/>
  <c r="F55" i="8" s="1"/>
  <c r="Q61" i="1"/>
  <c r="K62" i="1"/>
  <c r="Q62" i="1"/>
  <c r="K56" i="8"/>
  <c r="H56" i="8"/>
  <c r="D56" i="8" s="1"/>
  <c r="E56" i="8" s="1"/>
  <c r="F56" i="8" s="1"/>
  <c r="K63" i="1"/>
  <c r="P63" i="1" s="1"/>
  <c r="K57" i="8"/>
  <c r="H57" i="8"/>
  <c r="D57" i="8" s="1"/>
  <c r="Q63" i="1"/>
  <c r="K64" i="1"/>
  <c r="H58" i="8"/>
  <c r="D58" i="8" s="1"/>
  <c r="E58" i="8" s="1"/>
  <c r="Q64" i="1"/>
  <c r="K65" i="1"/>
  <c r="J59" i="8" s="1"/>
  <c r="P59" i="8" s="1"/>
  <c r="K59" i="8"/>
  <c r="Q65" i="1"/>
  <c r="H59" i="8"/>
  <c r="K66" i="1"/>
  <c r="Q66" i="1"/>
  <c r="H60" i="8"/>
  <c r="K67" i="1"/>
  <c r="P67" i="1" s="1"/>
  <c r="K61" i="8"/>
  <c r="Q67" i="1"/>
  <c r="H61" i="8"/>
  <c r="D61" i="8" s="1"/>
  <c r="K68" i="1"/>
  <c r="H62" i="8"/>
  <c r="D62" i="8" s="1"/>
  <c r="E62" i="8" s="1"/>
  <c r="F62" i="8" s="1"/>
  <c r="Q68" i="1"/>
  <c r="K69" i="1"/>
  <c r="P69" i="1" s="1"/>
  <c r="Q69" i="1"/>
  <c r="H63" i="8"/>
  <c r="D63" i="8" s="1"/>
  <c r="E63" i="8" s="1"/>
  <c r="F63" i="8" s="1"/>
  <c r="K70" i="1"/>
  <c r="K64" i="8"/>
  <c r="Q70" i="1"/>
  <c r="H64" i="8"/>
  <c r="D64" i="8" s="1"/>
  <c r="K71" i="1"/>
  <c r="J65" i="8" s="1"/>
  <c r="Q65" i="8" s="1"/>
  <c r="H65" i="8"/>
  <c r="D65" i="8" s="1"/>
  <c r="E65" i="8" s="1"/>
  <c r="F65" i="8" s="1"/>
  <c r="Q71" i="1"/>
  <c r="K72" i="1"/>
  <c r="J66" i="8" s="1"/>
  <c r="S66" i="8" s="1"/>
  <c r="H66" i="8"/>
  <c r="D66" i="8" s="1"/>
  <c r="E66" i="8" s="1"/>
  <c r="F66" i="8" s="1"/>
  <c r="Q72" i="1"/>
  <c r="K73" i="1"/>
  <c r="J67" i="8" s="1"/>
  <c r="S67" i="8" s="1"/>
  <c r="K67" i="8"/>
  <c r="H67" i="8"/>
  <c r="D67" i="8" s="1"/>
  <c r="E67" i="8" s="1"/>
  <c r="F67" i="8" s="1"/>
  <c r="Q73" i="1"/>
  <c r="K74" i="1"/>
  <c r="H68" i="8"/>
  <c r="D68" i="8" s="1"/>
  <c r="Q74" i="1"/>
  <c r="K75" i="1"/>
  <c r="P75" i="1" s="1"/>
  <c r="K69" i="8"/>
  <c r="Q75" i="1"/>
  <c r="H69" i="8"/>
  <c r="D69" i="8" s="1"/>
  <c r="E69" i="8" s="1"/>
  <c r="F69" i="8" s="1"/>
  <c r="K76" i="1"/>
  <c r="J70" i="8" s="1"/>
  <c r="S70" i="8" s="1"/>
  <c r="H70" i="8"/>
  <c r="Q76" i="1"/>
  <c r="K77" i="1"/>
  <c r="K71" i="8"/>
  <c r="H71" i="8"/>
  <c r="D71" i="8" s="1"/>
  <c r="E71" i="8" s="1"/>
  <c r="F71" i="8" s="1"/>
  <c r="Q77" i="1"/>
  <c r="K78" i="1"/>
  <c r="H72" i="8"/>
  <c r="D72" i="8" s="1"/>
  <c r="E72" i="8" s="1"/>
  <c r="Q78" i="1"/>
  <c r="K79" i="1"/>
  <c r="P79" i="1" s="1"/>
  <c r="H73" i="8"/>
  <c r="D73" i="8" s="1"/>
  <c r="E73" i="8" s="1"/>
  <c r="F73" i="8" s="1"/>
  <c r="Q79" i="1"/>
  <c r="K80" i="1"/>
  <c r="K74" i="8"/>
  <c r="Q80" i="1"/>
  <c r="H74" i="8"/>
  <c r="D74" i="8" s="1"/>
  <c r="K81" i="1"/>
  <c r="P81" i="1" s="1"/>
  <c r="K75" i="8"/>
  <c r="H75" i="8"/>
  <c r="D75" i="8" s="1"/>
  <c r="E75" i="8" s="1"/>
  <c r="F75" i="8" s="1"/>
  <c r="Q81" i="1"/>
  <c r="K82" i="1"/>
  <c r="H76" i="8"/>
  <c r="D76" i="8" s="1"/>
  <c r="Q82" i="1"/>
  <c r="K83" i="1"/>
  <c r="J77" i="8" s="1"/>
  <c r="S77" i="8" s="1"/>
  <c r="H77" i="8"/>
  <c r="D77" i="8" s="1"/>
  <c r="E77" i="8" s="1"/>
  <c r="Q83" i="1"/>
  <c r="K84" i="1"/>
  <c r="P84" i="1" s="1"/>
  <c r="K78" i="8"/>
  <c r="Q84" i="1"/>
  <c r="H78" i="8"/>
  <c r="D78" i="8" s="1"/>
  <c r="E78" i="8" s="1"/>
  <c r="F78" i="8" s="1"/>
  <c r="K85" i="1"/>
  <c r="J79" i="8" s="1"/>
  <c r="P79" i="8" s="1"/>
  <c r="Q85" i="1"/>
  <c r="H79" i="8"/>
  <c r="D79" i="8" s="1"/>
  <c r="E79" i="8" s="1"/>
  <c r="K86" i="1"/>
  <c r="K80" i="8"/>
  <c r="Q86" i="1"/>
  <c r="H80" i="8"/>
  <c r="D80" i="8" s="1"/>
  <c r="E80" i="8" s="1"/>
  <c r="F80" i="8" s="1"/>
  <c r="K87" i="1"/>
  <c r="P87" i="1" s="1"/>
  <c r="K81" i="8"/>
  <c r="H81" i="8"/>
  <c r="D81" i="8" s="1"/>
  <c r="E81" i="8" s="1"/>
  <c r="F81" i="8" s="1"/>
  <c r="Q87" i="1"/>
  <c r="K88" i="1"/>
  <c r="J82" i="8" s="1"/>
  <c r="Q82" i="8" s="1"/>
  <c r="K82" i="8"/>
  <c r="H82" i="8"/>
  <c r="D82" i="8" s="1"/>
  <c r="E82" i="8" s="1"/>
  <c r="F82" i="8" s="1"/>
  <c r="Q88" i="1"/>
  <c r="K89" i="1"/>
  <c r="K83" i="8"/>
  <c r="H83" i="8"/>
  <c r="D83" i="8" s="1"/>
  <c r="E83" i="8" s="1"/>
  <c r="Q89" i="1"/>
  <c r="K90" i="1"/>
  <c r="K84" i="8"/>
  <c r="Q90" i="1"/>
  <c r="H84" i="8"/>
  <c r="K91" i="1"/>
  <c r="J85" i="8" s="1"/>
  <c r="Q85" i="8" s="1"/>
  <c r="K85" i="8"/>
  <c r="H85" i="8"/>
  <c r="D85" i="8" s="1"/>
  <c r="Q91" i="1"/>
  <c r="K92" i="1"/>
  <c r="P92" i="1" s="1"/>
  <c r="K86" i="8"/>
  <c r="Q92" i="1"/>
  <c r="H86" i="8"/>
  <c r="D86" i="8" s="1"/>
  <c r="E86" i="8" s="1"/>
  <c r="K93" i="1"/>
  <c r="K87" i="8"/>
  <c r="H87" i="8"/>
  <c r="D87" i="8" s="1"/>
  <c r="E87" i="8" s="1"/>
  <c r="Q93" i="1"/>
  <c r="K94" i="1"/>
  <c r="K88" i="8"/>
  <c r="Q94" i="1"/>
  <c r="H88" i="8"/>
  <c r="K95" i="1"/>
  <c r="J89" i="8" s="1"/>
  <c r="S89" i="8" s="1"/>
  <c r="Q95" i="1"/>
  <c r="J96" i="1"/>
  <c r="H89" i="8"/>
  <c r="D89" i="8" s="1"/>
  <c r="K89" i="8"/>
  <c r="F96" i="1"/>
  <c r="K18" i="8"/>
  <c r="K37" i="8"/>
  <c r="K33" i="8"/>
  <c r="K73" i="8"/>
  <c r="K70" i="8"/>
  <c r="K68" i="8"/>
  <c r="K66" i="8"/>
  <c r="K63" i="8"/>
  <c r="K60" i="8"/>
  <c r="K58" i="8"/>
  <c r="K53" i="8"/>
  <c r="K52" i="8"/>
  <c r="K51" i="8"/>
  <c r="K50" i="8"/>
  <c r="K49" i="8"/>
  <c r="K47" i="8"/>
  <c r="K46" i="8"/>
  <c r="K45" i="8"/>
  <c r="K44" i="8"/>
  <c r="K43" i="8"/>
  <c r="K42" i="8"/>
  <c r="K41" i="8"/>
  <c r="K40" i="8"/>
  <c r="K20" i="8"/>
  <c r="K35" i="8"/>
  <c r="K22" i="8"/>
  <c r="K72" i="8"/>
  <c r="K26" i="8"/>
  <c r="K55" i="8"/>
  <c r="K29" i="8"/>
  <c r="K77" i="8"/>
  <c r="K48" i="8"/>
  <c r="K30" i="8"/>
  <c r="K25" i="8"/>
  <c r="K62" i="8"/>
  <c r="K54" i="8"/>
  <c r="K17" i="8"/>
  <c r="K79" i="8"/>
  <c r="K76" i="8"/>
  <c r="K65" i="8"/>
  <c r="K31" i="8"/>
  <c r="K28" i="8"/>
  <c r="K39" i="8"/>
  <c r="K24" i="8"/>
  <c r="K38" i="8"/>
  <c r="K36" i="8"/>
  <c r="K34" i="8"/>
  <c r="K32" i="8"/>
  <c r="K16" i="8"/>
  <c r="G19" i="8"/>
  <c r="W19" i="8" s="1"/>
  <c r="V25" i="1"/>
  <c r="G20" i="8"/>
  <c r="V26" i="1"/>
  <c r="G21" i="8"/>
  <c r="V27" i="1"/>
  <c r="G22" i="8"/>
  <c r="V28" i="1"/>
  <c r="I23" i="8"/>
  <c r="M23" i="8" s="1"/>
  <c r="O23" i="8" s="1"/>
  <c r="G23" i="8"/>
  <c r="V29" i="1"/>
  <c r="V30" i="1"/>
  <c r="I24" i="8"/>
  <c r="M24" i="8" s="1"/>
  <c r="O24" i="8" s="1"/>
  <c r="G24" i="8"/>
  <c r="G25" i="8"/>
  <c r="V31" i="1"/>
  <c r="V32" i="1"/>
  <c r="G26" i="8"/>
  <c r="W26" i="8" s="1"/>
  <c r="I27" i="8"/>
  <c r="L27" i="8" s="1"/>
  <c r="G27" i="8"/>
  <c r="V33" i="1"/>
  <c r="G28" i="8"/>
  <c r="I28" i="8"/>
  <c r="L28" i="8" s="1"/>
  <c r="V34" i="1"/>
  <c r="I29" i="8"/>
  <c r="G29" i="8"/>
  <c r="V35" i="1"/>
  <c r="P35" i="1"/>
  <c r="G30" i="8"/>
  <c r="V36" i="1"/>
  <c r="G31" i="8"/>
  <c r="V37" i="1"/>
  <c r="V38" i="1"/>
  <c r="G32" i="8"/>
  <c r="I33" i="8"/>
  <c r="G33" i="8"/>
  <c r="V39" i="1"/>
  <c r="V40" i="1"/>
  <c r="G34" i="8"/>
  <c r="G35" i="8"/>
  <c r="V41" i="1"/>
  <c r="G36" i="8"/>
  <c r="V42" i="1"/>
  <c r="V43" i="1"/>
  <c r="G37" i="8"/>
  <c r="P43" i="1"/>
  <c r="G38" i="8"/>
  <c r="V44" i="1"/>
  <c r="G39" i="8"/>
  <c r="V45" i="1"/>
  <c r="V46" i="1"/>
  <c r="G40" i="8"/>
  <c r="G41" i="8"/>
  <c r="V47" i="1"/>
  <c r="V48" i="1"/>
  <c r="G42" i="8"/>
  <c r="G43" i="8"/>
  <c r="V49" i="1"/>
  <c r="G44" i="8"/>
  <c r="V50" i="1"/>
  <c r="G45" i="8"/>
  <c r="V51" i="1"/>
  <c r="V52" i="1"/>
  <c r="G46" i="8"/>
  <c r="V53" i="1"/>
  <c r="G47" i="8"/>
  <c r="V54" i="1"/>
  <c r="G48" i="8"/>
  <c r="V55" i="1"/>
  <c r="G49" i="8"/>
  <c r="V56" i="1"/>
  <c r="G50" i="8"/>
  <c r="G51" i="8"/>
  <c r="V57" i="1"/>
  <c r="V58" i="1"/>
  <c r="G52" i="8"/>
  <c r="G53" i="8"/>
  <c r="V59" i="1"/>
  <c r="G54" i="8"/>
  <c r="V60" i="1"/>
  <c r="V61" i="1"/>
  <c r="G55" i="8"/>
  <c r="G56" i="8"/>
  <c r="V62" i="1"/>
  <c r="V63" i="1"/>
  <c r="G57" i="8"/>
  <c r="G58" i="8"/>
  <c r="V64" i="1"/>
  <c r="G59" i="8"/>
  <c r="V65" i="1"/>
  <c r="G60" i="8"/>
  <c r="V66" i="1"/>
  <c r="G61" i="8"/>
  <c r="V67" i="1"/>
  <c r="G62" i="8"/>
  <c r="V68" i="1"/>
  <c r="G63" i="8"/>
  <c r="V69" i="1"/>
  <c r="V70" i="1"/>
  <c r="G64" i="8"/>
  <c r="G65" i="8"/>
  <c r="V71" i="1"/>
  <c r="V72" i="1"/>
  <c r="I66" i="8"/>
  <c r="L66" i="8" s="1"/>
  <c r="G66" i="8"/>
  <c r="G67" i="8"/>
  <c r="V73" i="1"/>
  <c r="G68" i="8"/>
  <c r="V74" i="1"/>
  <c r="G69" i="8"/>
  <c r="V75" i="1"/>
  <c r="G70" i="8"/>
  <c r="V76" i="1"/>
  <c r="G71" i="8"/>
  <c r="V77" i="1"/>
  <c r="G72" i="8"/>
  <c r="V78" i="1"/>
  <c r="V79" i="1"/>
  <c r="G73" i="8"/>
  <c r="V80" i="1"/>
  <c r="G74" i="8"/>
  <c r="V81" i="1"/>
  <c r="G75" i="8"/>
  <c r="V82" i="1"/>
  <c r="G76" i="8"/>
  <c r="V83" i="1"/>
  <c r="G77" i="8"/>
  <c r="G78" i="8"/>
  <c r="V84" i="1"/>
  <c r="G79" i="8"/>
  <c r="V85" i="1"/>
  <c r="G80" i="8"/>
  <c r="V86" i="1"/>
  <c r="I81" i="8"/>
  <c r="M81" i="8" s="1"/>
  <c r="O81" i="8" s="1"/>
  <c r="V87" i="1"/>
  <c r="G81" i="8"/>
  <c r="G82" i="8"/>
  <c r="V88" i="1"/>
  <c r="V89" i="1"/>
  <c r="G83" i="8"/>
  <c r="G84" i="8"/>
  <c r="V90" i="1"/>
  <c r="G85" i="8"/>
  <c r="V91" i="1"/>
  <c r="G86" i="8"/>
  <c r="V92" i="1"/>
  <c r="V93" i="1"/>
  <c r="G87" i="8"/>
  <c r="V94" i="1"/>
  <c r="G88" i="8"/>
  <c r="G89" i="8"/>
  <c r="P29" i="8"/>
  <c r="P29" i="1"/>
  <c r="S29" i="8"/>
  <c r="R29" i="8" s="1"/>
  <c r="O35" i="1" s="1"/>
  <c r="J41" i="8"/>
  <c r="P41" i="8" s="1"/>
  <c r="J23" i="8"/>
  <c r="S23" i="8" s="1"/>
  <c r="D34" i="8"/>
  <c r="E34" i="8" s="1"/>
  <c r="F34" i="8" s="1"/>
  <c r="I86" i="8" l="1"/>
  <c r="L86" i="8" s="1"/>
  <c r="I85" i="8"/>
  <c r="M85" i="8" s="1"/>
  <c r="O85" i="8" s="1"/>
  <c r="W16" i="8"/>
  <c r="J31" i="8"/>
  <c r="S31" i="8" s="1"/>
  <c r="P49" i="1"/>
  <c r="I61" i="8"/>
  <c r="M61" i="8" s="1"/>
  <c r="O61" i="8" s="1"/>
  <c r="I31" i="8"/>
  <c r="L31" i="8" s="1"/>
  <c r="F9" i="1"/>
  <c r="I26" i="8"/>
  <c r="L26" i="8" s="1"/>
  <c r="P83" i="1"/>
  <c r="P41" i="1"/>
  <c r="I43" i="8"/>
  <c r="L43" i="8" s="1"/>
  <c r="J26" i="8"/>
  <c r="P26" i="8" s="1"/>
  <c r="P71" i="1"/>
  <c r="P76" i="1"/>
  <c r="I20" i="8"/>
  <c r="L20" i="8" s="1"/>
  <c r="P23" i="1"/>
  <c r="I35" i="8"/>
  <c r="M35" i="8" s="1"/>
  <c r="O35" i="8" s="1"/>
  <c r="I77" i="8"/>
  <c r="L77" i="8" s="1"/>
  <c r="W66" i="8"/>
  <c r="W32" i="8"/>
  <c r="I22" i="8"/>
  <c r="M22" i="8" s="1"/>
  <c r="W87" i="8"/>
  <c r="W83" i="8"/>
  <c r="W74" i="8"/>
  <c r="I70" i="8"/>
  <c r="L70" i="8" s="1"/>
  <c r="I46" i="8"/>
  <c r="L46" i="8" s="1"/>
  <c r="J61" i="8"/>
  <c r="P61" i="8" s="1"/>
  <c r="J45" i="8"/>
  <c r="Q45" i="8" s="1"/>
  <c r="P85" i="1"/>
  <c r="I78" i="8"/>
  <c r="L78" i="8" s="1"/>
  <c r="W50" i="8"/>
  <c r="W30" i="8"/>
  <c r="J78" i="8"/>
  <c r="P78" i="8" s="1"/>
  <c r="J53" i="8"/>
  <c r="Q53" i="8" s="1"/>
  <c r="J86" i="8"/>
  <c r="S86" i="8" s="1"/>
  <c r="W67" i="8"/>
  <c r="I64" i="8"/>
  <c r="M64" i="8" s="1"/>
  <c r="O64" i="8" s="1"/>
  <c r="W47" i="8"/>
  <c r="I41" i="8"/>
  <c r="M41" i="8" s="1"/>
  <c r="O41" i="8" s="1"/>
  <c r="I53" i="8"/>
  <c r="L53" i="8" s="1"/>
  <c r="J33" i="8"/>
  <c r="Q33" i="8" s="1"/>
  <c r="J81" i="8"/>
  <c r="S81" i="8" s="1"/>
  <c r="I79" i="8"/>
  <c r="L79" i="8" s="1"/>
  <c r="W54" i="8"/>
  <c r="W39" i="8"/>
  <c r="W38" i="8"/>
  <c r="I37" i="8"/>
  <c r="L37" i="8" s="1"/>
  <c r="W34" i="8"/>
  <c r="P88" i="1"/>
  <c r="J73" i="8"/>
  <c r="S73" i="8" s="1"/>
  <c r="P95" i="1"/>
  <c r="P72" i="1"/>
  <c r="I83" i="8"/>
  <c r="L83" i="8" s="1"/>
  <c r="I52" i="8"/>
  <c r="M52" i="8" s="1"/>
  <c r="O52" i="8" s="1"/>
  <c r="I32" i="8"/>
  <c r="M32" i="8" s="1"/>
  <c r="O32" i="8" s="1"/>
  <c r="P91" i="1"/>
  <c r="I89" i="8"/>
  <c r="L89" i="8" s="1"/>
  <c r="I82" i="8"/>
  <c r="L82" i="8" s="1"/>
  <c r="I73" i="8"/>
  <c r="L73" i="8" s="1"/>
  <c r="W65" i="8"/>
  <c r="W28" i="8"/>
  <c r="P85" i="8"/>
  <c r="W62" i="8"/>
  <c r="S85" i="8"/>
  <c r="R85" i="8" s="1"/>
  <c r="O91" i="1" s="1"/>
  <c r="P89" i="8"/>
  <c r="W51" i="8"/>
  <c r="W69" i="8"/>
  <c r="J19" i="8"/>
  <c r="P19" i="8" s="1"/>
  <c r="P65" i="1"/>
  <c r="J42" i="8"/>
  <c r="P42" i="8" s="1"/>
  <c r="J54" i="8"/>
  <c r="P54" i="8" s="1"/>
  <c r="J55" i="8"/>
  <c r="P55" i="8" s="1"/>
  <c r="I54" i="8"/>
  <c r="L54" i="8" s="1"/>
  <c r="I42" i="8"/>
  <c r="I59" i="8"/>
  <c r="L59" i="8" s="1"/>
  <c r="P25" i="1"/>
  <c r="I19" i="8"/>
  <c r="M19" i="8" s="1"/>
  <c r="I60" i="8"/>
  <c r="L60" i="8" s="1"/>
  <c r="I55" i="8"/>
  <c r="I68" i="8"/>
  <c r="L68" i="8" s="1"/>
  <c r="I67" i="8"/>
  <c r="L67" i="8" s="1"/>
  <c r="J27" i="8"/>
  <c r="Q27" i="8" s="1"/>
  <c r="P28" i="1"/>
  <c r="J18" i="8"/>
  <c r="P18" i="8" s="1"/>
  <c r="P73" i="1"/>
  <c r="I40" i="8"/>
  <c r="M40" i="8" s="1"/>
  <c r="O40" i="8" s="1"/>
  <c r="W25" i="8"/>
  <c r="W45" i="8"/>
  <c r="W41" i="8"/>
  <c r="I21" i="8"/>
  <c r="L21" i="8" s="1"/>
  <c r="J21" i="8"/>
  <c r="Q21" i="8" s="1"/>
  <c r="I75" i="8"/>
  <c r="L75" i="8" s="1"/>
  <c r="J75" i="8"/>
  <c r="Q75" i="8" s="1"/>
  <c r="I76" i="8"/>
  <c r="M76" i="8" s="1"/>
  <c r="O76" i="8" s="1"/>
  <c r="I36" i="8"/>
  <c r="F24" i="8"/>
  <c r="F32" i="8"/>
  <c r="P77" i="8"/>
  <c r="I48" i="8"/>
  <c r="L48" i="8" s="1"/>
  <c r="I44" i="8"/>
  <c r="L44" i="8" s="1"/>
  <c r="L64" i="8"/>
  <c r="M28" i="8"/>
  <c r="O28" i="8" s="1"/>
  <c r="W82" i="8"/>
  <c r="F58" i="8"/>
  <c r="Q43" i="8"/>
  <c r="W71" i="8"/>
  <c r="F87" i="8"/>
  <c r="W68" i="8"/>
  <c r="M27" i="8"/>
  <c r="O27" i="8" s="1"/>
  <c r="S43" i="8"/>
  <c r="S65" i="8"/>
  <c r="R65" i="8" s="1"/>
  <c r="O71" i="1" s="1"/>
  <c r="P65" i="8"/>
  <c r="Q66" i="8"/>
  <c r="R66" i="8" s="1"/>
  <c r="O72" i="1" s="1"/>
  <c r="S79" i="8"/>
  <c r="P66" i="8"/>
  <c r="N85" i="8"/>
  <c r="N91" i="1" s="1"/>
  <c r="Q79" i="8"/>
  <c r="W40" i="8"/>
  <c r="Q70" i="8"/>
  <c r="R70" i="8" s="1"/>
  <c r="O76" i="1" s="1"/>
  <c r="W44" i="8"/>
  <c r="Q89" i="8"/>
  <c r="R89" i="8" s="1"/>
  <c r="O95" i="1" s="1"/>
  <c r="P70" i="8"/>
  <c r="F72" i="8"/>
  <c r="L85" i="8"/>
  <c r="W78" i="8"/>
  <c r="W63" i="8"/>
  <c r="W55" i="8"/>
  <c r="F39" i="8"/>
  <c r="M86" i="8"/>
  <c r="O86" i="8" s="1"/>
  <c r="W73" i="8"/>
  <c r="W21" i="8"/>
  <c r="W20" i="8"/>
  <c r="W72" i="8"/>
  <c r="W56" i="8"/>
  <c r="W48" i="8"/>
  <c r="E21" i="8"/>
  <c r="F21" i="8" s="1"/>
  <c r="F45" i="8"/>
  <c r="W49" i="8"/>
  <c r="L81" i="8"/>
  <c r="W42" i="8"/>
  <c r="F49" i="8"/>
  <c r="Q77" i="8"/>
  <c r="W89" i="8"/>
  <c r="W81" i="8"/>
  <c r="W43" i="8"/>
  <c r="W57" i="8"/>
  <c r="W79" i="8"/>
  <c r="F54" i="8"/>
  <c r="F33" i="8"/>
  <c r="W46" i="8"/>
  <c r="W86" i="8"/>
  <c r="W80" i="8"/>
  <c r="W58" i="8"/>
  <c r="W36" i="8"/>
  <c r="W33" i="8"/>
  <c r="W24" i="8"/>
  <c r="W23" i="8"/>
  <c r="W22" i="8"/>
  <c r="I38" i="8"/>
  <c r="M38" i="8" s="1"/>
  <c r="O38" i="8" s="1"/>
  <c r="I16" i="8"/>
  <c r="L16" i="8" s="1"/>
  <c r="I17" i="8"/>
  <c r="Q23" i="8"/>
  <c r="N23" i="8" s="1"/>
  <c r="N29" i="1" s="1"/>
  <c r="P23" i="8"/>
  <c r="P94" i="1"/>
  <c r="P90" i="1"/>
  <c r="J48" i="8"/>
  <c r="P48" i="8" s="1"/>
  <c r="J40" i="8"/>
  <c r="P40" i="8" s="1"/>
  <c r="J32" i="8"/>
  <c r="Q32" i="8" s="1"/>
  <c r="P30" i="1"/>
  <c r="J20" i="8"/>
  <c r="Q59" i="8"/>
  <c r="Q41" i="8"/>
  <c r="S59" i="8"/>
  <c r="S41" i="8"/>
  <c r="L24" i="8"/>
  <c r="F83" i="8"/>
  <c r="F51" i="8"/>
  <c r="M33" i="8"/>
  <c r="O33" i="8" s="1"/>
  <c r="L33" i="8"/>
  <c r="Q37" i="8"/>
  <c r="S37" i="8"/>
  <c r="P37" i="8"/>
  <c r="D88" i="8"/>
  <c r="W88" i="8"/>
  <c r="J52" i="8"/>
  <c r="Q52" i="8" s="1"/>
  <c r="P58" i="1"/>
  <c r="S34" i="8"/>
  <c r="G10" i="1"/>
  <c r="R6" i="1"/>
  <c r="E85" i="8"/>
  <c r="F85" i="8" s="1"/>
  <c r="F77" i="8"/>
  <c r="J71" i="8"/>
  <c r="I71" i="8"/>
  <c r="P77" i="1"/>
  <c r="Q67" i="8"/>
  <c r="R67" i="8" s="1"/>
  <c r="O73" i="1" s="1"/>
  <c r="P67" i="8"/>
  <c r="W60" i="8"/>
  <c r="D60" i="8"/>
  <c r="E60" i="8" s="1"/>
  <c r="F60" i="8" s="1"/>
  <c r="F42" i="8"/>
  <c r="J39" i="8"/>
  <c r="I39" i="8"/>
  <c r="L39" i="8" s="1"/>
  <c r="S35" i="8"/>
  <c r="Q35" i="8"/>
  <c r="I51" i="8"/>
  <c r="J51" i="8"/>
  <c r="P57" i="1"/>
  <c r="E35" i="8"/>
  <c r="F35" i="8" s="1"/>
  <c r="J30" i="8"/>
  <c r="P36" i="1"/>
  <c r="D27" i="8"/>
  <c r="W27" i="8"/>
  <c r="I25" i="8"/>
  <c r="L25" i="8" s="1"/>
  <c r="P31" i="1"/>
  <c r="J25" i="8"/>
  <c r="Q25" i="8" s="1"/>
  <c r="P21" i="1"/>
  <c r="J15" i="8"/>
  <c r="P15" i="8" s="1"/>
  <c r="Q15" i="8" s="1"/>
  <c r="R96" i="1"/>
  <c r="Q22" i="8"/>
  <c r="F79" i="8"/>
  <c r="F53" i="8"/>
  <c r="S22" i="8"/>
  <c r="F86" i="8"/>
  <c r="M66" i="8"/>
  <c r="O66" i="8" s="1"/>
  <c r="I15" i="8"/>
  <c r="W76" i="8"/>
  <c r="L23" i="8"/>
  <c r="F10" i="1"/>
  <c r="W61" i="8"/>
  <c r="J38" i="8"/>
  <c r="Q38" i="8" s="1"/>
  <c r="E74" i="8"/>
  <c r="F74" i="8" s="1"/>
  <c r="P80" i="1"/>
  <c r="J74" i="8"/>
  <c r="P55" i="1"/>
  <c r="I49" i="8"/>
  <c r="J49" i="8"/>
  <c r="D84" i="8"/>
  <c r="E84" i="8" s="1"/>
  <c r="W84" i="8"/>
  <c r="P53" i="1"/>
  <c r="I47" i="8"/>
  <c r="J47" i="8"/>
  <c r="W31" i="8"/>
  <c r="D31" i="8"/>
  <c r="W17" i="8"/>
  <c r="Q34" i="8"/>
  <c r="W77" i="8"/>
  <c r="I72" i="8"/>
  <c r="M43" i="8"/>
  <c r="P44" i="1"/>
  <c r="P17" i="8"/>
  <c r="Q17" i="8" s="1"/>
  <c r="J87" i="8"/>
  <c r="P93" i="1"/>
  <c r="J83" i="8"/>
  <c r="P83" i="8" s="1"/>
  <c r="P89" i="1"/>
  <c r="P82" i="8"/>
  <c r="S82" i="8"/>
  <c r="R82" i="8" s="1"/>
  <c r="O88" i="1" s="1"/>
  <c r="P56" i="1"/>
  <c r="J50" i="8"/>
  <c r="J46" i="8"/>
  <c r="P52" i="1"/>
  <c r="W75" i="8"/>
  <c r="I74" i="8"/>
  <c r="W53" i="8"/>
  <c r="W85" i="8"/>
  <c r="W35" i="8"/>
  <c r="Q96" i="1"/>
  <c r="I87" i="8"/>
  <c r="L87" i="8" s="1"/>
  <c r="W64" i="8"/>
  <c r="I50" i="8"/>
  <c r="I30" i="8"/>
  <c r="I88" i="8"/>
  <c r="J80" i="8"/>
  <c r="P86" i="1"/>
  <c r="P50" i="1"/>
  <c r="J44" i="8"/>
  <c r="J28" i="8"/>
  <c r="P34" i="1"/>
  <c r="P22" i="1"/>
  <c r="J16" i="8"/>
  <c r="P46" i="1"/>
  <c r="J76" i="8"/>
  <c r="P82" i="1"/>
  <c r="P78" i="1"/>
  <c r="J72" i="8"/>
  <c r="P74" i="1"/>
  <c r="J68" i="8"/>
  <c r="P70" i="1"/>
  <c r="J64" i="8"/>
  <c r="J60" i="8"/>
  <c r="P66" i="1"/>
  <c r="J36" i="8"/>
  <c r="P42" i="1"/>
  <c r="J88" i="8"/>
  <c r="P54" i="1"/>
  <c r="J24" i="8"/>
  <c r="E57" i="8"/>
  <c r="F57" i="8" s="1"/>
  <c r="M29" i="8"/>
  <c r="L29" i="8"/>
  <c r="W70" i="8"/>
  <c r="D70" i="8"/>
  <c r="J58" i="8"/>
  <c r="I58" i="8"/>
  <c r="P64" i="1"/>
  <c r="J57" i="8"/>
  <c r="I57" i="8"/>
  <c r="J56" i="8"/>
  <c r="K96" i="1"/>
  <c r="I56" i="8"/>
  <c r="P62" i="1"/>
  <c r="E50" i="8"/>
  <c r="F50" i="8" s="1"/>
  <c r="E44" i="8"/>
  <c r="F44" i="8" s="1"/>
  <c r="D37" i="8"/>
  <c r="W37" i="8"/>
  <c r="P38" i="1"/>
  <c r="P26" i="1"/>
  <c r="D18" i="8"/>
  <c r="W18" i="8"/>
  <c r="M96" i="1"/>
  <c r="I18" i="8"/>
  <c r="J84" i="8"/>
  <c r="I84" i="8"/>
  <c r="E76" i="8"/>
  <c r="F76" i="8" s="1"/>
  <c r="W29" i="8"/>
  <c r="J69" i="8"/>
  <c r="I69" i="8"/>
  <c r="I65" i="8"/>
  <c r="J63" i="8"/>
  <c r="I63" i="8"/>
  <c r="J62" i="8"/>
  <c r="I62" i="8"/>
  <c r="P68" i="1"/>
  <c r="D59" i="8"/>
  <c r="W59" i="8"/>
  <c r="E89" i="8"/>
  <c r="F89" i="8" s="1"/>
  <c r="E64" i="8"/>
  <c r="F64" i="8" s="1"/>
  <c r="E61" i="8"/>
  <c r="F61" i="8" s="1"/>
  <c r="D52" i="8"/>
  <c r="W52" i="8"/>
  <c r="I45" i="8"/>
  <c r="I34" i="8"/>
  <c r="P40" i="1"/>
  <c r="I80" i="8"/>
  <c r="E68" i="8"/>
  <c r="F68" i="8" s="1"/>
  <c r="E47" i="8"/>
  <c r="F47" i="8" s="1"/>
  <c r="E28" i="8"/>
  <c r="F28" i="8" s="1"/>
  <c r="S45" i="8" l="1"/>
  <c r="F8" i="1"/>
  <c r="Q31" i="8"/>
  <c r="R31" i="8" s="1"/>
  <c r="O37" i="1" s="1"/>
  <c r="P31" i="8"/>
  <c r="L61" i="8"/>
  <c r="M46" i="8"/>
  <c r="O46" i="8" s="1"/>
  <c r="P81" i="8"/>
  <c r="M82" i="8"/>
  <c r="O82" i="8" s="1"/>
  <c r="M31" i="8"/>
  <c r="O31" i="8" s="1"/>
  <c r="M77" i="8"/>
  <c r="O77" i="8" s="1"/>
  <c r="M26" i="8"/>
  <c r="O26" i="8" s="1"/>
  <c r="P45" i="8"/>
  <c r="Q26" i="8"/>
  <c r="M53" i="8"/>
  <c r="O53" i="8" s="1"/>
  <c r="S26" i="8"/>
  <c r="M70" i="8"/>
  <c r="O70" i="8" s="1"/>
  <c r="S78" i="8"/>
  <c r="M89" i="8"/>
  <c r="O89" i="8" s="1"/>
  <c r="P33" i="8"/>
  <c r="L22" i="8"/>
  <c r="Q78" i="8"/>
  <c r="L35" i="8"/>
  <c r="M83" i="8"/>
  <c r="O83" i="8" s="1"/>
  <c r="N35" i="8"/>
  <c r="N41" i="1" s="1"/>
  <c r="S33" i="8"/>
  <c r="R33" i="8" s="1"/>
  <c r="O39" i="1" s="1"/>
  <c r="M20" i="8"/>
  <c r="O20" i="8" s="1"/>
  <c r="M73" i="8"/>
  <c r="O73" i="8" s="1"/>
  <c r="S61" i="8"/>
  <c r="Q86" i="8"/>
  <c r="R86" i="8" s="1"/>
  <c r="O92" i="1" s="1"/>
  <c r="M37" i="8"/>
  <c r="O37" i="8" s="1"/>
  <c r="Q61" i="8"/>
  <c r="N61" i="8" s="1"/>
  <c r="N67" i="1" s="1"/>
  <c r="Q42" i="8"/>
  <c r="M68" i="8"/>
  <c r="O68" i="8" s="1"/>
  <c r="Q81" i="8"/>
  <c r="N81" i="8" s="1"/>
  <c r="N87" i="1" s="1"/>
  <c r="M78" i="8"/>
  <c r="O78" i="8" s="1"/>
  <c r="S53" i="8"/>
  <c r="R53" i="8" s="1"/>
  <c r="O59" i="1" s="1"/>
  <c r="Q73" i="8"/>
  <c r="R73" i="8" s="1"/>
  <c r="O79" i="1" s="1"/>
  <c r="L52" i="8"/>
  <c r="P73" i="8"/>
  <c r="L19" i="8"/>
  <c r="P53" i="8"/>
  <c r="L32" i="8"/>
  <c r="L41" i="8"/>
  <c r="M79" i="8"/>
  <c r="O79" i="8" s="1"/>
  <c r="P86" i="8"/>
  <c r="N41" i="8"/>
  <c r="N47" i="1" s="1"/>
  <c r="N32" i="8"/>
  <c r="N38" i="1" s="1"/>
  <c r="M54" i="8"/>
  <c r="O54" i="8" s="1"/>
  <c r="S75" i="8"/>
  <c r="R75" i="8" s="1"/>
  <c r="O81" i="1" s="1"/>
  <c r="M67" i="8"/>
  <c r="O67" i="8" s="1"/>
  <c r="S19" i="8"/>
  <c r="Q55" i="8"/>
  <c r="S18" i="8"/>
  <c r="Q19" i="8"/>
  <c r="S55" i="8"/>
  <c r="S21" i="8"/>
  <c r="R21" i="8" s="1"/>
  <c r="O27" i="1" s="1"/>
  <c r="M39" i="8"/>
  <c r="O39" i="8" s="1"/>
  <c r="M59" i="8"/>
  <c r="O59" i="8" s="1"/>
  <c r="Q83" i="8"/>
  <c r="N83" i="8" s="1"/>
  <c r="N89" i="1" s="1"/>
  <c r="S42" i="8"/>
  <c r="M44" i="8"/>
  <c r="O44" i="8" s="1"/>
  <c r="P21" i="8"/>
  <c r="S32" i="8"/>
  <c r="R32" i="8" s="1"/>
  <c r="O38" i="1" s="1"/>
  <c r="S54" i="8"/>
  <c r="Q54" i="8"/>
  <c r="P27" i="8"/>
  <c r="M42" i="8"/>
  <c r="O42" i="8" s="1"/>
  <c r="L42" i="8"/>
  <c r="M87" i="8"/>
  <c r="O87" i="8" s="1"/>
  <c r="L76" i="8"/>
  <c r="Q48" i="8"/>
  <c r="M60" i="8"/>
  <c r="O60" i="8" s="1"/>
  <c r="M55" i="8"/>
  <c r="O55" i="8" s="1"/>
  <c r="L55" i="8"/>
  <c r="S27" i="8"/>
  <c r="R27" i="8" s="1"/>
  <c r="O33" i="1" s="1"/>
  <c r="P20" i="8"/>
  <c r="Q20" i="8" s="1"/>
  <c r="L40" i="8"/>
  <c r="M75" i="8"/>
  <c r="O75" i="8" s="1"/>
  <c r="Q18" i="8"/>
  <c r="M21" i="8"/>
  <c r="O21" i="8" s="1"/>
  <c r="P75" i="8"/>
  <c r="N77" i="8"/>
  <c r="N83" i="1" s="1"/>
  <c r="M36" i="8"/>
  <c r="O36" i="8" s="1"/>
  <c r="L36" i="8"/>
  <c r="Q40" i="8"/>
  <c r="N40" i="8" s="1"/>
  <c r="N46" i="1" s="1"/>
  <c r="S25" i="8"/>
  <c r="R25" i="8" s="1"/>
  <c r="O31" i="1" s="1"/>
  <c r="M48" i="8"/>
  <c r="O48" i="8" s="1"/>
  <c r="S83" i="8"/>
  <c r="N38" i="8"/>
  <c r="N44" i="1" s="1"/>
  <c r="R59" i="8"/>
  <c r="O65" i="1" s="1"/>
  <c r="R43" i="8"/>
  <c r="O49" i="1" s="1"/>
  <c r="R41" i="8"/>
  <c r="O47" i="1" s="1"/>
  <c r="R79" i="8"/>
  <c r="O85" i="1" s="1"/>
  <c r="R23" i="8"/>
  <c r="O29" i="1" s="1"/>
  <c r="M25" i="8"/>
  <c r="O25" i="8" s="1"/>
  <c r="S40" i="8"/>
  <c r="P32" i="8"/>
  <c r="P25" i="8"/>
  <c r="S20" i="8"/>
  <c r="S38" i="8"/>
  <c r="R38" i="8" s="1"/>
  <c r="O44" i="1" s="1"/>
  <c r="N66" i="8"/>
  <c r="N72" i="1" s="1"/>
  <c r="S48" i="8"/>
  <c r="L38" i="8"/>
  <c r="M16" i="8"/>
  <c r="O16" i="8" s="1"/>
  <c r="S16" i="8" s="1"/>
  <c r="R45" i="8"/>
  <c r="O51" i="1" s="1"/>
  <c r="R77" i="8"/>
  <c r="O83" i="1" s="1"/>
  <c r="R34" i="8"/>
  <c r="O40" i="1" s="1"/>
  <c r="R22" i="8"/>
  <c r="O28" i="1" s="1"/>
  <c r="L17" i="8"/>
  <c r="M17" i="8"/>
  <c r="O17" i="8" s="1"/>
  <c r="S17" i="8" s="1"/>
  <c r="R17" i="8" s="1"/>
  <c r="O23" i="1" s="1"/>
  <c r="R37" i="8"/>
  <c r="O43" i="1" s="1"/>
  <c r="R35" i="8"/>
  <c r="O41" i="1" s="1"/>
  <c r="F84" i="8"/>
  <c r="N52" i="8"/>
  <c r="N58" i="1" s="1"/>
  <c r="L50" i="8"/>
  <c r="M50" i="8"/>
  <c r="O50" i="8" s="1"/>
  <c r="Q87" i="8"/>
  <c r="P87" i="8"/>
  <c r="S87" i="8"/>
  <c r="Q74" i="8"/>
  <c r="S74" i="8"/>
  <c r="P74" i="8"/>
  <c r="P38" i="8"/>
  <c r="P52" i="8"/>
  <c r="Q50" i="8"/>
  <c r="P50" i="8"/>
  <c r="S50" i="8"/>
  <c r="O43" i="8"/>
  <c r="N43" i="8"/>
  <c r="N49" i="1" s="1"/>
  <c r="L47" i="8"/>
  <c r="M47" i="8"/>
  <c r="O47" i="8" s="1"/>
  <c r="P49" i="8"/>
  <c r="S49" i="8"/>
  <c r="Q49" i="8"/>
  <c r="P30" i="8"/>
  <c r="S30" i="8"/>
  <c r="Q30" i="8"/>
  <c r="Q51" i="8"/>
  <c r="P51" i="8"/>
  <c r="S51" i="8"/>
  <c r="M71" i="8"/>
  <c r="O71" i="8" s="1"/>
  <c r="L71" i="8"/>
  <c r="N33" i="8"/>
  <c r="N39" i="1" s="1"/>
  <c r="S46" i="8"/>
  <c r="Q46" i="8"/>
  <c r="P46" i="8"/>
  <c r="S52" i="8"/>
  <c r="R52" i="8" s="1"/>
  <c r="O58" i="1" s="1"/>
  <c r="M88" i="8"/>
  <c r="O88" i="8" s="1"/>
  <c r="L88" i="8"/>
  <c r="O19" i="8"/>
  <c r="E31" i="8"/>
  <c r="F31" i="8" s="1"/>
  <c r="M49" i="8"/>
  <c r="O49" i="8" s="1"/>
  <c r="L49" i="8"/>
  <c r="L51" i="8"/>
  <c r="M51" i="8"/>
  <c r="O51" i="8" s="1"/>
  <c r="Q39" i="8"/>
  <c r="S39" i="8"/>
  <c r="P39" i="8"/>
  <c r="Q71" i="8"/>
  <c r="P71" i="8"/>
  <c r="S71" i="8"/>
  <c r="E88" i="8"/>
  <c r="F88" i="8" s="1"/>
  <c r="P47" i="8"/>
  <c r="Q47" i="8"/>
  <c r="S47" i="8"/>
  <c r="L15" i="8"/>
  <c r="M15" i="8" s="1"/>
  <c r="M30" i="8"/>
  <c r="L30" i="8"/>
  <c r="L74" i="8"/>
  <c r="M74" i="8"/>
  <c r="O74" i="8" s="1"/>
  <c r="M72" i="8"/>
  <c r="O72" i="8" s="1"/>
  <c r="L72" i="8"/>
  <c r="E27" i="8"/>
  <c r="F27" i="8" s="1"/>
  <c r="N27" i="8"/>
  <c r="N33" i="1" s="1"/>
  <c r="L62" i="8"/>
  <c r="M62" i="8"/>
  <c r="O62" i="8" s="1"/>
  <c r="L84" i="8"/>
  <c r="M84" i="8"/>
  <c r="O84" i="8" s="1"/>
  <c r="E18" i="8"/>
  <c r="F18" i="8" s="1"/>
  <c r="D19" i="8" s="1"/>
  <c r="E19" i="8" s="1"/>
  <c r="F19" i="8" s="1"/>
  <c r="D20" i="8" s="1"/>
  <c r="E37" i="8"/>
  <c r="F37" i="8" s="1"/>
  <c r="P96" i="1"/>
  <c r="Q8" i="1"/>
  <c r="Q7" i="1"/>
  <c r="M80" i="8"/>
  <c r="O80" i="8" s="1"/>
  <c r="L80" i="8"/>
  <c r="Q62" i="8"/>
  <c r="S62" i="8"/>
  <c r="P62" i="8"/>
  <c r="M69" i="8"/>
  <c r="O69" i="8" s="1"/>
  <c r="L69" i="8"/>
  <c r="S84" i="8"/>
  <c r="P84" i="8"/>
  <c r="Q84" i="8"/>
  <c r="M57" i="8"/>
  <c r="O57" i="8" s="1"/>
  <c r="L57" i="8"/>
  <c r="S58" i="8"/>
  <c r="P58" i="8"/>
  <c r="Q58" i="8"/>
  <c r="N29" i="8"/>
  <c r="N35" i="1" s="1"/>
  <c r="O29" i="8"/>
  <c r="P36" i="8"/>
  <c r="S36" i="8"/>
  <c r="Q36" i="8"/>
  <c r="P68" i="8"/>
  <c r="Q68" i="8"/>
  <c r="S68" i="8"/>
  <c r="P44" i="8"/>
  <c r="Q44" i="8"/>
  <c r="S44" i="8"/>
  <c r="L45" i="8"/>
  <c r="M45" i="8"/>
  <c r="O45" i="8" s="1"/>
  <c r="L18" i="8"/>
  <c r="M18" i="8"/>
  <c r="O18" i="8" s="1"/>
  <c r="P56" i="8"/>
  <c r="S56" i="8"/>
  <c r="Q56" i="8"/>
  <c r="E52" i="8"/>
  <c r="F52" i="8" s="1"/>
  <c r="E59" i="8"/>
  <c r="F59" i="8" s="1"/>
  <c r="L63" i="8"/>
  <c r="M63" i="8"/>
  <c r="O63" i="8" s="1"/>
  <c r="S69" i="8"/>
  <c r="P69" i="8"/>
  <c r="Q69" i="8"/>
  <c r="O22" i="8"/>
  <c r="N22" i="8"/>
  <c r="N28" i="1" s="1"/>
  <c r="M56" i="8"/>
  <c r="O56" i="8" s="1"/>
  <c r="L56" i="8"/>
  <c r="P57" i="8"/>
  <c r="S57" i="8"/>
  <c r="Q57" i="8"/>
  <c r="E70" i="8"/>
  <c r="F70" i="8" s="1"/>
  <c r="Q88" i="8"/>
  <c r="S88" i="8"/>
  <c r="P88" i="8"/>
  <c r="S60" i="8"/>
  <c r="Q60" i="8"/>
  <c r="P60" i="8"/>
  <c r="S76" i="8"/>
  <c r="P76" i="8"/>
  <c r="Q76" i="8"/>
  <c r="N76" i="8" s="1"/>
  <c r="N82" i="1" s="1"/>
  <c r="S28" i="8"/>
  <c r="Q28" i="8"/>
  <c r="N28" i="8" s="1"/>
  <c r="N34" i="1" s="1"/>
  <c r="P28" i="8"/>
  <c r="Q80" i="8"/>
  <c r="P80" i="8"/>
  <c r="S80" i="8"/>
  <c r="L65" i="8"/>
  <c r="M65" i="8"/>
  <c r="O65" i="8" s="1"/>
  <c r="M58" i="8"/>
  <c r="O58" i="8" s="1"/>
  <c r="L58" i="8"/>
  <c r="L34" i="8"/>
  <c r="M34" i="8"/>
  <c r="O34" i="8" s="1"/>
  <c r="P63" i="8"/>
  <c r="S63" i="8"/>
  <c r="Q63" i="8"/>
  <c r="Q24" i="8"/>
  <c r="N24" i="8" s="1"/>
  <c r="N30" i="1" s="1"/>
  <c r="P24" i="8"/>
  <c r="S24" i="8"/>
  <c r="S64" i="8"/>
  <c r="P64" i="8"/>
  <c r="Q64" i="8"/>
  <c r="N64" i="8" s="1"/>
  <c r="N70" i="1" s="1"/>
  <c r="Q72" i="8"/>
  <c r="S72" i="8"/>
  <c r="P72" i="8"/>
  <c r="P16" i="8"/>
  <c r="Q16" i="8" s="1"/>
  <c r="N46" i="8" l="1"/>
  <c r="N52" i="1" s="1"/>
  <c r="N67" i="8"/>
  <c r="N73" i="1" s="1"/>
  <c r="N26" i="8"/>
  <c r="N32" i="1" s="1"/>
  <c r="R78" i="8"/>
  <c r="O84" i="1" s="1"/>
  <c r="N70" i="8"/>
  <c r="N76" i="1" s="1"/>
  <c r="N31" i="8"/>
  <c r="N37" i="1" s="1"/>
  <c r="N82" i="8"/>
  <c r="N88" i="1" s="1"/>
  <c r="N68" i="8"/>
  <c r="N74" i="1" s="1"/>
  <c r="N86" i="8"/>
  <c r="N92" i="1" s="1"/>
  <c r="N89" i="8"/>
  <c r="N95" i="1" s="1"/>
  <c r="R81" i="8"/>
  <c r="O87" i="1" s="1"/>
  <c r="N53" i="8"/>
  <c r="N59" i="1" s="1"/>
  <c r="R26" i="8"/>
  <c r="O32" i="1" s="1"/>
  <c r="N73" i="8"/>
  <c r="N79" i="1" s="1"/>
  <c r="R61" i="8"/>
  <c r="O67" i="1" s="1"/>
  <c r="N79" i="8"/>
  <c r="N85" i="1" s="1"/>
  <c r="R42" i="8"/>
  <c r="O48" i="1" s="1"/>
  <c r="N20" i="8"/>
  <c r="N26" i="1" s="1"/>
  <c r="R20" i="8"/>
  <c r="O26" i="1" s="1"/>
  <c r="E20" i="8"/>
  <c r="F20" i="8" s="1"/>
  <c r="N37" i="8"/>
  <c r="N43" i="1" s="1"/>
  <c r="N78" i="8"/>
  <c r="N84" i="1" s="1"/>
  <c r="N54" i="8"/>
  <c r="N60" i="1" s="1"/>
  <c r="N39" i="8"/>
  <c r="N45" i="1" s="1"/>
  <c r="R19" i="8"/>
  <c r="O25" i="1" s="1"/>
  <c r="R55" i="8"/>
  <c r="O61" i="1" s="1"/>
  <c r="N44" i="8"/>
  <c r="N50" i="1" s="1"/>
  <c r="R18" i="8"/>
  <c r="O24" i="1" s="1"/>
  <c r="N36" i="8"/>
  <c r="N42" i="1" s="1"/>
  <c r="N59" i="8"/>
  <c r="N65" i="1" s="1"/>
  <c r="R83" i="8"/>
  <c r="O89" i="1" s="1"/>
  <c r="R48" i="8"/>
  <c r="O54" i="1" s="1"/>
  <c r="R54" i="8"/>
  <c r="O60" i="1" s="1"/>
  <c r="N55" i="8"/>
  <c r="N61" i="1" s="1"/>
  <c r="N60" i="8"/>
  <c r="N66" i="1" s="1"/>
  <c r="N75" i="8"/>
  <c r="N81" i="1" s="1"/>
  <c r="N42" i="8"/>
  <c r="N48" i="1" s="1"/>
  <c r="N80" i="8"/>
  <c r="N86" i="1" s="1"/>
  <c r="N21" i="8"/>
  <c r="N27" i="1" s="1"/>
  <c r="N25" i="8"/>
  <c r="N31" i="1" s="1"/>
  <c r="R40" i="8"/>
  <c r="O46" i="1" s="1"/>
  <c r="N48" i="8"/>
  <c r="N54" i="1" s="1"/>
  <c r="N57" i="8"/>
  <c r="N63" i="1" s="1"/>
  <c r="N49" i="8"/>
  <c r="N55" i="1" s="1"/>
  <c r="N34" i="8"/>
  <c r="N40" i="1" s="1"/>
  <c r="N74" i="8"/>
  <c r="N80" i="1" s="1"/>
  <c r="N47" i="8"/>
  <c r="N53" i="1" s="1"/>
  <c r="R88" i="8"/>
  <c r="O94" i="1" s="1"/>
  <c r="N69" i="8"/>
  <c r="N75" i="1" s="1"/>
  <c r="R46" i="8"/>
  <c r="O52" i="1" s="1"/>
  <c r="N19" i="8"/>
  <c r="N25" i="1" s="1"/>
  <c r="Q9" i="1"/>
  <c r="N56" i="8"/>
  <c r="N62" i="1" s="1"/>
  <c r="N58" i="8"/>
  <c r="N64" i="1" s="1"/>
  <c r="N63" i="8"/>
  <c r="N69" i="1" s="1"/>
  <c r="R36" i="8"/>
  <c r="O42" i="1" s="1"/>
  <c r="R47" i="8"/>
  <c r="O53" i="1" s="1"/>
  <c r="N71" i="8"/>
  <c r="N77" i="1" s="1"/>
  <c r="N51" i="8"/>
  <c r="N57" i="1" s="1"/>
  <c r="N45" i="8"/>
  <c r="N51" i="1" s="1"/>
  <c r="R49" i="8"/>
  <c r="O55" i="1" s="1"/>
  <c r="R50" i="8"/>
  <c r="O56" i="1" s="1"/>
  <c r="R74" i="8"/>
  <c r="O80" i="1" s="1"/>
  <c r="R87" i="8"/>
  <c r="O93" i="1" s="1"/>
  <c r="R72" i="8"/>
  <c r="O78" i="1" s="1"/>
  <c r="R58" i="8"/>
  <c r="O64" i="1" s="1"/>
  <c r="N88" i="8"/>
  <c r="N94" i="1" s="1"/>
  <c r="O30" i="8"/>
  <c r="N30" i="8"/>
  <c r="N36" i="1" s="1"/>
  <c r="R56" i="8"/>
  <c r="O62" i="1" s="1"/>
  <c r="R71" i="8"/>
  <c r="O77" i="1" s="1"/>
  <c r="R39" i="8"/>
  <c r="O45" i="1" s="1"/>
  <c r="R30" i="8"/>
  <c r="O36" i="1" s="1"/>
  <c r="N50" i="8"/>
  <c r="N56" i="1" s="1"/>
  <c r="R64" i="8"/>
  <c r="O70" i="1" s="1"/>
  <c r="R24" i="8"/>
  <c r="O30" i="1" s="1"/>
  <c r="N72" i="8"/>
  <c r="N78" i="1" s="1"/>
  <c r="N87" i="8"/>
  <c r="N93" i="1" s="1"/>
  <c r="N84" i="8"/>
  <c r="N90" i="1" s="1"/>
  <c r="R51" i="8"/>
  <c r="O57" i="1" s="1"/>
  <c r="N65" i="8"/>
  <c r="N71" i="1" s="1"/>
  <c r="R28" i="8"/>
  <c r="O34" i="1" s="1"/>
  <c r="R76" i="8"/>
  <c r="O82" i="1" s="1"/>
  <c r="R68" i="8"/>
  <c r="O74" i="1" s="1"/>
  <c r="R62" i="8"/>
  <c r="O68" i="1" s="1"/>
  <c r="R16" i="8"/>
  <c r="O22" i="1" s="1"/>
  <c r="R44" i="8"/>
  <c r="O50" i="1" s="1"/>
  <c r="N62" i="8"/>
  <c r="N68" i="1" s="1"/>
  <c r="R57" i="8"/>
  <c r="O63" i="1" s="1"/>
  <c r="R63" i="8"/>
  <c r="O69" i="1" s="1"/>
  <c r="R80" i="8"/>
  <c r="O86" i="1" s="1"/>
  <c r="R60" i="8"/>
  <c r="O66" i="1" s="1"/>
  <c r="R69" i="8"/>
  <c r="O75" i="1" s="1"/>
  <c r="N18" i="8"/>
  <c r="N24" i="1" s="1"/>
  <c r="R84" i="8"/>
  <c r="O90" i="1" s="1"/>
  <c r="D15" i="8" l="1"/>
  <c r="N15" i="8" s="1"/>
  <c r="E15" i="8" l="1"/>
  <c r="F15" i="8" s="1"/>
  <c r="D16" i="8" s="1"/>
  <c r="O15" i="8"/>
  <c r="N21" i="1"/>
  <c r="N16" i="8" l="1"/>
  <c r="E16" i="8" s="1"/>
  <c r="F16" i="8" s="1"/>
  <c r="D17" i="8" s="1"/>
  <c r="S15" i="8"/>
  <c r="O8" i="1"/>
  <c r="O90" i="8"/>
  <c r="O6" i="1" s="1"/>
  <c r="O7" i="1"/>
  <c r="N17" i="8" l="1"/>
  <c r="N23" i="1" s="1"/>
  <c r="N22" i="1"/>
  <c r="R15" i="8"/>
  <c r="S90" i="8"/>
  <c r="P6" i="1" s="1"/>
  <c r="Q6" i="1" s="1"/>
  <c r="P8" i="1"/>
  <c r="R8" i="1" s="1"/>
  <c r="P7" i="1"/>
  <c r="R7" i="1" s="1"/>
  <c r="O9" i="1"/>
  <c r="O10" i="1" s="1"/>
  <c r="E17" i="8" l="1"/>
  <c r="F17" i="8" s="1"/>
  <c r="N90" i="8"/>
  <c r="N96" i="1"/>
  <c r="O11" i="1"/>
  <c r="O21" i="1"/>
  <c r="O96" i="1" s="1"/>
  <c r="R90" i="8"/>
  <c r="P9" i="1"/>
  <c r="P10" i="1" l="1"/>
  <c r="P11" i="1" s="1"/>
  <c r="V9" i="1"/>
  <c r="R9" i="1"/>
  <c r="Q10" i="1" l="1"/>
  <c r="Q11" i="1" s="1"/>
  <c r="Q12" i="1" s="1"/>
  <c r="Q13" i="1" l="1"/>
  <c r="Q14" i="1" s="1"/>
  <c r="Q15" i="1" s="1"/>
  <c r="Q17" i="1" s="1"/>
  <c r="O12" i="1"/>
  <c r="R10" i="1"/>
  <c r="R11" i="1" s="1"/>
  <c r="O13" i="1" l="1"/>
  <c r="O14" i="1" s="1"/>
  <c r="O15" i="1" s="1"/>
  <c r="O17" i="1" s="1"/>
  <c r="P12" i="1"/>
  <c r="P13" i="1" s="1"/>
  <c r="P14" i="1" l="1"/>
  <c r="P15" i="1" s="1"/>
  <c r="P16" i="1" s="1"/>
  <c r="R16" i="1" s="1"/>
  <c r="R12" i="1"/>
  <c r="R13" i="1" s="1"/>
  <c r="F14" i="1"/>
  <c r="R14" i="1" l="1"/>
  <c r="R15" i="1" s="1"/>
  <c r="R17" i="1" s="1"/>
  <c r="H16" i="1" s="1"/>
  <c r="P17" i="1"/>
  <c r="G14" i="1"/>
  <c r="H14" i="1" s="1"/>
  <c r="H15" i="1" s="1"/>
  <c r="H1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Accountants Desktop</author>
  </authors>
  <commentList>
    <comment ref="F12" authorId="0" shapeId="0" xr:uid="{00000000-0006-0000-0000-000001000000}">
      <text>
        <r>
          <rPr>
            <b/>
            <sz val="8"/>
            <color indexed="81"/>
            <rFont val="Arial"/>
            <family val="2"/>
          </rPr>
          <t>Show here capital losses from other CGT events during the current financial year.</t>
        </r>
      </text>
    </comment>
    <comment ref="G12" authorId="0" shapeId="0" xr:uid="{00000000-0006-0000-0000-000002000000}">
      <text>
        <r>
          <rPr>
            <b/>
            <sz val="8"/>
            <color indexed="81"/>
            <rFont val="Arial"/>
            <family val="2"/>
          </rPr>
          <t>Show here capital losses brought forward from prior financial years.</t>
        </r>
      </text>
    </comment>
    <comment ref="H20" authorId="0" shapeId="0" xr:uid="{00000000-0006-0000-0000-000003000000}">
      <text>
        <r>
          <rPr>
            <b/>
            <sz val="8"/>
            <color indexed="81"/>
            <rFont val="Arial"/>
            <family val="2"/>
          </rPr>
          <t>Show here the amount of any return of capital per share</t>
        </r>
      </text>
    </comment>
    <comment ref="O20" authorId="0" shapeId="0" xr:uid="{00000000-0006-0000-0000-000004000000}">
      <text>
        <r>
          <rPr>
            <b/>
            <sz val="8"/>
            <color indexed="81"/>
            <rFont val="Arial"/>
            <family val="2"/>
          </rPr>
          <t>Capital gain before applying the discount.</t>
        </r>
      </text>
    </comment>
  </commentList>
</comments>
</file>

<file path=xl/sharedStrings.xml><?xml version="1.0" encoding="utf-8"?>
<sst xmlns="http://schemas.openxmlformats.org/spreadsheetml/2006/main" count="88" uniqueCount="71">
  <si>
    <t>Total</t>
  </si>
  <si>
    <t>Date</t>
  </si>
  <si>
    <t>CGT on Sale of Identical Shares</t>
  </si>
  <si>
    <t>Cost</t>
  </si>
  <si>
    <t>Indexed Cost</t>
  </si>
  <si>
    <t>Disposals</t>
  </si>
  <si>
    <t>Acquisitions</t>
  </si>
  <si>
    <t>Proceeds</t>
  </si>
  <si>
    <t>Quantity Sold</t>
  </si>
  <si>
    <t>Indexation</t>
  </si>
  <si>
    <t>Discount</t>
  </si>
  <si>
    <t>Other</t>
  </si>
  <si>
    <t>Shares Remaining</t>
  </si>
  <si>
    <t>Company</t>
  </si>
  <si>
    <t>Date Sold</t>
  </si>
  <si>
    <t>Consumer Price Index</t>
  </si>
  <si>
    <t>Quarter</t>
  </si>
  <si>
    <t>CPI</t>
  </si>
  <si>
    <t>From</t>
  </si>
  <si>
    <t>To</t>
  </si>
  <si>
    <t>Factor</t>
  </si>
  <si>
    <t>Quantity</t>
  </si>
  <si>
    <t>Net Capital Gain/(Loss)</t>
  </si>
  <si>
    <t>Less Losses Recouped</t>
  </si>
  <si>
    <t>Prior Year</t>
  </si>
  <si>
    <t>Current Year</t>
  </si>
  <si>
    <t>Indexation Method</t>
  </si>
  <si>
    <t>Per Share</t>
  </si>
  <si>
    <t>Methods Available</t>
  </si>
  <si>
    <t>Capital Gains/(Losses)</t>
  </si>
  <si>
    <t>Qty</t>
  </si>
  <si>
    <t>Gain/Share</t>
  </si>
  <si>
    <t>Cap Gain</t>
  </si>
  <si>
    <t>Cost/Share</t>
  </si>
  <si>
    <t>Discount Method</t>
  </si>
  <si>
    <t>Share Details</t>
  </si>
  <si>
    <t>Date Acq</t>
  </si>
  <si>
    <t>Qty Sold</t>
  </si>
  <si>
    <t>B/F</t>
  </si>
  <si>
    <t>C/F</t>
  </si>
  <si>
    <t>Used</t>
  </si>
  <si>
    <t>Sub-Total</t>
  </si>
  <si>
    <t>Other Losses Available</t>
  </si>
  <si>
    <t>Less CGT Discount</t>
  </si>
  <si>
    <t>Less Current Year Losses</t>
  </si>
  <si>
    <t>Less Prior Year Losses</t>
  </si>
  <si>
    <t>Offset Any Losses</t>
  </si>
  <si>
    <t xml:space="preserve">Indexation Method is Available 
</t>
  </si>
  <si>
    <t>If Asset Was Acquired Before</t>
  </si>
  <si>
    <t>Capital Losses to Absorb Indexation</t>
  </si>
  <si>
    <t>CGT on Sale of Identical Shares - Choice of Method Report</t>
  </si>
  <si>
    <t>For Calculating Capital Gains Using Indexation</t>
  </si>
  <si>
    <t>Capital Proceeds</t>
  </si>
  <si>
    <t>Less Cost Base</t>
  </si>
  <si>
    <r>
      <t xml:space="preserve">Order of Deducting Capital Losess
</t>
    </r>
    <r>
      <rPr>
        <sz val="9"/>
        <color indexed="56"/>
        <rFont val="Arial"/>
        <family val="2"/>
      </rPr>
      <t xml:space="preserve">Capital losses are deducted firstly from capital gains made within 12 months, then from gains using the indexation method and lastly from discounted capital gains.
</t>
    </r>
    <r>
      <rPr>
        <b/>
        <u/>
        <sz val="9"/>
        <color indexed="56"/>
        <rFont val="Arial"/>
        <family val="2"/>
      </rPr>
      <t xml:space="preserve">Choice of Indexation or Discount Methods
</t>
    </r>
    <r>
      <rPr>
        <sz val="9"/>
        <color indexed="56"/>
        <rFont val="Arial"/>
        <family val="2"/>
      </rPr>
      <t xml:space="preserve">After all capital losses have been accounted for, the worksheet will then choose either the Indexation Method or Discount Method depending on which method gives the greater benefit (lower gain). </t>
    </r>
  </si>
  <si>
    <t>Summary</t>
  </si>
  <si>
    <t>Add Any Losses on These Shares</t>
  </si>
  <si>
    <t>Client Name</t>
  </si>
  <si>
    <t>Preparer Name</t>
  </si>
  <si>
    <t>HIDE</t>
  </si>
  <si>
    <t>Total Cost</t>
  </si>
  <si>
    <t>Cost Base</t>
  </si>
  <si>
    <t>Cost Base Per Share</t>
  </si>
  <si>
    <t>Net Capital Losses Carried Forward to Later Years</t>
  </si>
  <si>
    <t>Capital Losses</t>
  </si>
  <si>
    <t>From 8 May 2012, foreign or temporary resident individuals must meet certain eligibility conditions to apply the CGT discount.  These calculations assume that the full discount can be claimed.</t>
  </si>
  <si>
    <t>IMPORTANT</t>
  </si>
  <si>
    <t>Return of Cap</t>
  </si>
  <si>
    <t>Do no leave blank rows when entering data below.  To remove blank rows and sort the table in date order, click this button.</t>
  </si>
  <si>
    <t>Total Capital Gain/(Loss)</t>
  </si>
  <si>
    <t>Year Ended 30 June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</si>
</sst>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6" formatCode="&quot;$&quot;#,##0;[Red]\-&quot;$&quot;#,##0"/>
    <numFmt numFmtId="8" formatCode="&quot;$&quot;#,##0.00;[Red]\-&quot;$&quot;#,##0.00"/>
    <numFmt numFmtId="164" formatCode="_(* #,##0.00_);_(* \(#,##0.00\);_(* &quot;-&quot;??_);_(@_)"/>
    <numFmt numFmtId="165" formatCode="#,##0_ ;[Red]\-#,##0\ "/>
    <numFmt numFmtId="166" formatCode="#,##0.00_ ;[Red]\-#,##0.00\ "/>
    <numFmt numFmtId="167" formatCode="dd/mm/yyyy;@"/>
    <numFmt numFmtId="168" formatCode="[$-C09]dd\-mmm\-yy;@"/>
    <numFmt numFmtId="169" formatCode="0.0"/>
    <numFmt numFmtId="170" formatCode="d/mm/yy;@"/>
    <numFmt numFmtId="171" formatCode="_(&quot;$&quot;* #,##0.00_);_(&quot;$&quot;* \(#,##0.00\);_(&quot;$&quot;* &quot;-&quot;??_);_(@_)"/>
    <numFmt numFmtId="172" formatCode="#,##0_);[Red]\-#,##0_)"/>
    <numFmt numFmtId="173" formatCode="#,##0.00_);[Red]\-#,##0.00_)"/>
    <numFmt numFmtId="174" formatCode="&quot;$&quot;#,##0_);[Red]\-&quot;$&quot;#,##0_)"/>
    <numFmt numFmtId="175" formatCode="&quot;$&quot;#,##0.00_);[Red]\-&quot;$&quot;#,##0.00_)"/>
    <numFmt numFmtId="176" formatCode="#,##0.0000"/>
    <numFmt numFmtId="177" formatCode="[$-409]mmm/yy;@"/>
  </numFmts>
  <fonts count="41" x14ac:knownFonts="1"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81"/>
      <name val="Arial"/>
      <family val="2"/>
    </font>
    <font>
      <u/>
      <sz val="9"/>
      <name val="Arial"/>
      <family val="2"/>
    </font>
    <font>
      <b/>
      <u/>
      <sz val="9"/>
      <color indexed="56"/>
      <name val="Arial"/>
      <family val="2"/>
    </font>
    <font>
      <sz val="9"/>
      <color indexed="56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8"/>
      <color rgb="FF003366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8"/>
      <color rgb="FF003366"/>
      <name val="Arial"/>
      <family val="2"/>
    </font>
    <font>
      <i/>
      <sz val="9"/>
      <color theme="1"/>
      <name val="Arial"/>
      <family val="2"/>
    </font>
    <font>
      <b/>
      <u/>
      <sz val="9"/>
      <color rgb="FF003366"/>
      <name val="Arial"/>
      <family val="2"/>
    </font>
    <font>
      <sz val="9"/>
      <color theme="2" tint="-0.749961851863155"/>
      <name val="Arial"/>
      <family val="2"/>
    </font>
    <font>
      <sz val="9"/>
      <color rgb="FF9C0006"/>
      <name val="Arial"/>
      <family val="2"/>
    </font>
    <font>
      <b/>
      <sz val="11"/>
      <color theme="0"/>
      <name val="Arial"/>
      <family val="2"/>
    </font>
    <font>
      <b/>
      <sz val="9"/>
      <color theme="2" tint="-0.749961851863155"/>
      <name val="Arial"/>
      <family val="2"/>
    </font>
    <font>
      <sz val="9"/>
      <color rgb="FF006100"/>
      <name val="Arial"/>
      <family val="2"/>
    </font>
    <font>
      <b/>
      <sz val="11"/>
      <color theme="4" tint="-0.499984740745262"/>
      <name val="Arial"/>
      <family val="2"/>
    </font>
    <font>
      <b/>
      <sz val="11"/>
      <color theme="3" tint="-0.24994659260841701"/>
      <name val="Arial"/>
      <family val="2"/>
    </font>
    <font>
      <sz val="9"/>
      <color rgb="FF9C6500"/>
      <name val="Arial"/>
      <family val="2"/>
    </font>
    <font>
      <b/>
      <sz val="9"/>
      <color theme="2" tint="-0.749992370372631"/>
      <name val="Arial"/>
      <family val="2"/>
    </font>
    <font>
      <sz val="9"/>
      <color theme="2" tint="-0.749992370372631"/>
      <name val="Arial"/>
      <family val="2"/>
    </font>
    <font>
      <b/>
      <u/>
      <sz val="9"/>
      <color theme="2" tint="-0.749992370372631"/>
      <name val="Arial"/>
      <family val="2"/>
    </font>
    <font>
      <sz val="8"/>
      <color theme="2" tint="-0.749992370372631"/>
      <name val="Arial"/>
      <family val="2"/>
    </font>
    <font>
      <u/>
      <sz val="9"/>
      <color theme="2" tint="-0.749992370372631"/>
      <name val="Arial"/>
      <family val="2"/>
    </font>
    <font>
      <i/>
      <sz val="8"/>
      <color theme="2" tint="-0.749992370372631"/>
      <name val="Arial"/>
      <family val="2"/>
    </font>
    <font>
      <b/>
      <u/>
      <sz val="9"/>
      <color rgb="FFFF0000"/>
      <name val="Arial"/>
      <family val="2"/>
    </font>
    <font>
      <b/>
      <u/>
      <sz val="9"/>
      <color theme="4" tint="-0.499984740745262"/>
      <name val="Arial"/>
      <family val="2"/>
    </font>
    <font>
      <b/>
      <u val="singleAccounting"/>
      <sz val="11"/>
      <color theme="4" tint="-0.499984740745262"/>
      <name val="Arial"/>
      <family val="2"/>
    </font>
    <font>
      <sz val="10"/>
      <color theme="2" tint="-0.749992370372631"/>
      <name val="Arial Narrow"/>
      <family val="2"/>
    </font>
    <font>
      <b/>
      <sz val="10"/>
      <color theme="2" tint="-0.749992370372631"/>
      <name val="Arial Narrow"/>
      <family val="2"/>
    </font>
    <font>
      <b/>
      <u/>
      <sz val="11"/>
      <color theme="4" tint="-0.499984740745262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8"/>
      <color theme="4" tint="-0.499984740745262"/>
      <name val="Arial"/>
      <family val="2"/>
    </font>
    <font>
      <b/>
      <sz val="10"/>
      <color theme="2" tint="-0.749961851863155"/>
      <name val="Arial Narrow"/>
      <family val="2"/>
    </font>
    <font>
      <u/>
      <sz val="10"/>
      <color rgb="FFFF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theme="0"/>
        <bgColor rgb="FFFFFF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auto="1"/>
      </patternFill>
    </fill>
    <fill>
      <patternFill patternType="mediumGray">
        <fgColor theme="0"/>
        <bgColor theme="0"/>
      </patternFill>
    </fill>
    <fill>
      <patternFill patternType="solid">
        <fgColor theme="0"/>
      </patternFill>
    </fill>
    <fill>
      <patternFill patternType="mediumGray">
        <fgColor theme="0"/>
        <bgColor theme="0" tint="-4.9989318521683403E-2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auto="1"/>
      </patternFill>
    </fill>
    <fill>
      <patternFill patternType="solid">
        <fgColor theme="0"/>
        <bgColor auto="1"/>
      </patternFill>
    </fill>
    <fill>
      <patternFill patternType="solid">
        <fgColor theme="0" tint="-4.9989318521683403E-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hair">
        <color rgb="FF969696"/>
      </bottom>
      <diagonal/>
    </border>
    <border>
      <left style="thin">
        <color rgb="FF969696"/>
      </left>
      <right style="thin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rgb="FF969696"/>
      </left>
      <right style="thin">
        <color rgb="FF969696"/>
      </right>
      <top style="hair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hair">
        <color rgb="FF969696"/>
      </right>
      <top style="thin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thin">
        <color rgb="FF969696"/>
      </top>
      <bottom style="hair">
        <color rgb="FF969696"/>
      </bottom>
      <diagonal/>
    </border>
    <border>
      <left style="thin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rgb="FF969696"/>
      </left>
      <right style="hair">
        <color rgb="FF969696"/>
      </right>
      <top style="hair">
        <color rgb="FF969696"/>
      </top>
      <bottom style="thin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/>
      <diagonal/>
    </border>
    <border>
      <left/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/>
      <top style="thin">
        <color rgb="FF969696"/>
      </top>
      <bottom/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hair">
        <color rgb="FF969696"/>
      </left>
      <right style="thin">
        <color rgb="FF969696"/>
      </right>
      <top style="thin">
        <color rgb="FF969696"/>
      </top>
      <bottom style="hair">
        <color rgb="FF969696"/>
      </bottom>
      <diagonal/>
    </border>
    <border>
      <left/>
      <right/>
      <top/>
      <bottom style="thin">
        <color rgb="FF969696"/>
      </bottom>
      <diagonal/>
    </border>
    <border>
      <left style="hair">
        <color rgb="FF969696"/>
      </left>
      <right style="thin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thin">
        <color rgb="FF969696"/>
      </right>
      <top style="hair">
        <color rgb="FF969696"/>
      </top>
      <bottom style="thin">
        <color rgb="FF969696"/>
      </bottom>
      <diagonal/>
    </border>
    <border>
      <left style="thin">
        <color rgb="FF969696"/>
      </left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thin">
        <color rgb="FF969696"/>
      </right>
      <top/>
      <bottom style="hair">
        <color rgb="FF969696"/>
      </bottom>
      <diagonal/>
    </border>
    <border>
      <left/>
      <right style="thin">
        <color rgb="FF969696"/>
      </right>
      <top style="thin">
        <color rgb="FF969696"/>
      </top>
      <bottom style="hair">
        <color rgb="FF969696"/>
      </bottom>
      <diagonal/>
    </border>
    <border>
      <left/>
      <right style="thin">
        <color rgb="FF969696"/>
      </right>
      <top style="hair">
        <color rgb="FF969696"/>
      </top>
      <bottom style="thin">
        <color rgb="FF969696"/>
      </bottom>
      <diagonal/>
    </border>
    <border>
      <left style="thin">
        <color rgb="FF969696"/>
      </left>
      <right style="hair">
        <color rgb="FF969696"/>
      </right>
      <top/>
      <bottom style="thin">
        <color rgb="FF969696"/>
      </bottom>
      <diagonal/>
    </border>
    <border>
      <left style="hair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hair">
        <color rgb="FF969696"/>
      </right>
      <top style="thin">
        <color rgb="FF969696"/>
      </top>
      <bottom style="thin">
        <color indexed="64"/>
      </bottom>
      <diagonal/>
    </border>
    <border>
      <left style="hair">
        <color rgb="FF969696"/>
      </left>
      <right style="hair">
        <color rgb="FF969696"/>
      </right>
      <top style="thin">
        <color rgb="FF969696"/>
      </top>
      <bottom style="thin">
        <color indexed="64"/>
      </bottom>
      <diagonal/>
    </border>
    <border>
      <left style="hair">
        <color rgb="FF969696"/>
      </left>
      <right style="thin">
        <color rgb="FF969696"/>
      </right>
      <top style="thin">
        <color rgb="FF969696"/>
      </top>
      <bottom style="thin">
        <color indexed="64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indexed="64"/>
      </bottom>
      <diagonal/>
    </border>
    <border>
      <left style="thin">
        <color rgb="FF969696"/>
      </left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 style="thin">
        <color rgb="FF969696"/>
      </right>
      <top style="hair">
        <color rgb="FF969696"/>
      </top>
      <bottom/>
      <diagonal/>
    </border>
    <border>
      <left style="thin">
        <color rgb="FF969696"/>
      </left>
      <right style="thin">
        <color rgb="FF969696"/>
      </right>
      <top style="hair">
        <color rgb="FF969696"/>
      </top>
      <bottom/>
      <diagonal/>
    </border>
    <border>
      <left style="hair">
        <color rgb="FF969696"/>
      </left>
      <right/>
      <top style="thin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 style="thin">
        <color rgb="FF969696"/>
      </bottom>
      <diagonal/>
    </border>
    <border>
      <left style="thin">
        <color rgb="FF969696"/>
      </left>
      <right style="hair">
        <color rgb="FF969696"/>
      </right>
      <top style="thin">
        <color rgb="FF969696"/>
      </top>
      <bottom style="thin">
        <color rgb="FF969696"/>
      </bottom>
      <diagonal/>
    </border>
    <border>
      <left style="hair">
        <color rgb="FF969696"/>
      </left>
      <right style="hair">
        <color rgb="FF969696"/>
      </right>
      <top style="thin">
        <color rgb="FF969696"/>
      </top>
      <bottom style="thin">
        <color rgb="FF969696"/>
      </bottom>
      <diagonal/>
    </border>
    <border>
      <left style="hair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/>
      <top/>
      <bottom style="thin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/>
      <bottom style="medium">
        <color theme="3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4"/>
      </left>
      <right/>
      <top style="thin">
        <color theme="4"/>
      </top>
      <bottom style="hair">
        <color theme="4"/>
      </bottom>
      <diagonal/>
    </border>
    <border>
      <left/>
      <right/>
      <top style="thin">
        <color theme="4"/>
      </top>
      <bottom style="hair">
        <color theme="4"/>
      </bottom>
      <diagonal/>
    </border>
    <border>
      <left/>
      <right style="thin">
        <color theme="4"/>
      </right>
      <top style="thin">
        <color theme="4"/>
      </top>
      <bottom style="hair">
        <color theme="4"/>
      </bottom>
      <diagonal/>
    </border>
    <border>
      <left style="thin">
        <color theme="4"/>
      </left>
      <right/>
      <top style="hair">
        <color theme="4"/>
      </top>
      <bottom style="thin">
        <color theme="4"/>
      </bottom>
      <diagonal/>
    </border>
    <border>
      <left/>
      <right/>
      <top style="hair">
        <color theme="4"/>
      </top>
      <bottom style="thin">
        <color theme="4"/>
      </bottom>
      <diagonal/>
    </border>
    <border>
      <left/>
      <right style="thin">
        <color theme="4"/>
      </right>
      <top style="hair">
        <color theme="4"/>
      </top>
      <bottom style="thin">
        <color theme="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27">
    <xf numFmtId="0" fontId="0" fillId="0" borderId="0"/>
    <xf numFmtId="164" fontId="7" fillId="0" borderId="0" applyFont="0" applyFill="0" applyBorder="0" applyAlignment="0" applyProtection="0"/>
    <xf numFmtId="0" fontId="22" fillId="0" borderId="52" applyNumberFormat="0" applyFill="0" applyAlignment="0" applyProtection="0"/>
    <xf numFmtId="0" fontId="20" fillId="5" borderId="0" applyNumberFormat="0" applyBorder="0" applyAlignment="0" applyProtection="0"/>
    <xf numFmtId="0" fontId="17" fillId="6" borderId="0" applyNumberFormat="0" applyBorder="0" applyAlignment="0" applyProtection="0"/>
    <xf numFmtId="0" fontId="23" fillId="7" borderId="0" applyNumberFormat="0" applyBorder="0" applyAlignment="0" applyProtection="0"/>
    <xf numFmtId="0" fontId="11" fillId="8" borderId="0" applyNumberFormat="0" applyBorder="0" applyAlignment="0" applyProtection="0"/>
    <xf numFmtId="0" fontId="16" fillId="3" borderId="0" applyNumberFormat="0" applyBorder="0" applyAlignment="0">
      <alignment horizontal="center"/>
      <protection hidden="1"/>
    </xf>
    <xf numFmtId="171" fontId="18" fillId="9" borderId="0">
      <alignment vertical="center"/>
      <protection hidden="1"/>
    </xf>
    <xf numFmtId="171" fontId="18" fillId="9" borderId="48">
      <alignment vertical="center"/>
      <protection hidden="1"/>
    </xf>
    <xf numFmtId="0" fontId="8" fillId="10" borderId="49">
      <alignment horizontal="center" vertical="center"/>
      <protection hidden="1"/>
    </xf>
    <xf numFmtId="164" fontId="19" fillId="11" borderId="49">
      <alignment horizontal="left" vertical="center"/>
      <protection hidden="1"/>
    </xf>
    <xf numFmtId="38" fontId="16" fillId="0" borderId="50">
      <alignment vertical="center"/>
      <protection locked="0"/>
    </xf>
    <xf numFmtId="172" fontId="16" fillId="0" borderId="50">
      <alignment vertical="center"/>
      <protection locked="0"/>
    </xf>
    <xf numFmtId="40" fontId="16" fillId="0" borderId="50">
      <protection locked="0"/>
    </xf>
    <xf numFmtId="173" fontId="16" fillId="0" borderId="50">
      <alignment vertical="center"/>
      <protection locked="0"/>
    </xf>
    <xf numFmtId="0" fontId="21" fillId="3" borderId="51">
      <alignment horizontal="center" vertical="center"/>
      <protection hidden="1"/>
    </xf>
    <xf numFmtId="164" fontId="16" fillId="12" borderId="53">
      <alignment horizontal="left" vertical="center"/>
      <protection hidden="1"/>
    </xf>
    <xf numFmtId="6" fontId="19" fillId="4" borderId="49">
      <alignment vertical="center"/>
      <protection hidden="1"/>
    </xf>
    <xf numFmtId="174" fontId="19" fillId="4" borderId="49">
      <alignment vertical="center"/>
      <protection hidden="1"/>
    </xf>
    <xf numFmtId="8" fontId="19" fillId="4" borderId="49">
      <alignment vertical="center"/>
      <protection hidden="1"/>
    </xf>
    <xf numFmtId="175" fontId="19" fillId="4" borderId="49">
      <alignment vertical="center"/>
      <protection hidden="1"/>
    </xf>
    <xf numFmtId="38" fontId="19" fillId="4" borderId="49">
      <alignment vertical="center"/>
      <protection hidden="1"/>
    </xf>
    <xf numFmtId="172" fontId="19" fillId="4" borderId="49">
      <alignment vertical="center"/>
      <protection hidden="1"/>
    </xf>
    <xf numFmtId="40" fontId="19" fillId="4" borderId="49">
      <protection hidden="1"/>
    </xf>
    <xf numFmtId="173" fontId="19" fillId="4" borderId="49">
      <alignment vertical="center"/>
      <protection hidden="1"/>
    </xf>
    <xf numFmtId="172" fontId="16" fillId="0" borderId="50">
      <alignment vertical="center"/>
      <protection locked="0"/>
    </xf>
  </cellStyleXfs>
  <cellXfs count="286">
    <xf numFmtId="0" fontId="0" fillId="0" borderId="0" xfId="0"/>
    <xf numFmtId="164" fontId="2" fillId="3" borderId="0" xfId="1" applyFont="1" applyFill="1" applyAlignment="1" applyProtection="1">
      <alignment vertical="center"/>
      <protection hidden="1"/>
    </xf>
    <xf numFmtId="164" fontId="9" fillId="3" borderId="0" xfId="1" applyFont="1" applyFill="1" applyAlignment="1" applyProtection="1">
      <alignment vertical="center"/>
      <protection hidden="1"/>
    </xf>
    <xf numFmtId="164" fontId="9" fillId="3" borderId="0" xfId="1" applyFont="1" applyFill="1" applyAlignment="1" applyProtection="1">
      <protection hidden="1"/>
    </xf>
    <xf numFmtId="0" fontId="8" fillId="3" borderId="0" xfId="0" applyFont="1" applyFill="1" applyBorder="1" applyAlignment="1" applyProtection="1">
      <alignment horizontal="right" vertical="center"/>
      <protection hidden="1"/>
    </xf>
    <xf numFmtId="0" fontId="1" fillId="3" borderId="0" xfId="1" applyNumberFormat="1" applyFont="1" applyFill="1" applyBorder="1" applyAlignment="1" applyProtection="1">
      <alignment horizontal="left" vertical="center"/>
      <protection hidden="1"/>
    </xf>
    <xf numFmtId="164" fontId="9" fillId="3" borderId="0" xfId="1" applyFont="1" applyFill="1" applyAlignment="1" applyProtection="1">
      <alignment vertical="center" wrapText="1"/>
      <protection hidden="1"/>
    </xf>
    <xf numFmtId="164" fontId="1" fillId="3" borderId="0" xfId="1" applyFont="1" applyFill="1" applyBorder="1" applyAlignment="1" applyProtection="1">
      <alignment vertical="center"/>
      <protection hidden="1"/>
    </xf>
    <xf numFmtId="0" fontId="10" fillId="3" borderId="0" xfId="1" applyNumberFormat="1" applyFont="1" applyFill="1" applyBorder="1" applyAlignment="1" applyProtection="1">
      <alignment vertical="center" wrapText="1"/>
      <protection hidden="1"/>
    </xf>
    <xf numFmtId="165" fontId="13" fillId="3" borderId="0" xfId="1" applyNumberFormat="1" applyFont="1" applyFill="1" applyBorder="1" applyAlignment="1" applyProtection="1">
      <alignment vertical="center"/>
      <protection hidden="1"/>
    </xf>
    <xf numFmtId="0" fontId="13" fillId="3" borderId="0" xfId="1" applyNumberFormat="1" applyFont="1" applyFill="1" applyBorder="1" applyAlignment="1" applyProtection="1">
      <alignment vertical="center"/>
      <protection hidden="1"/>
    </xf>
    <xf numFmtId="164" fontId="2" fillId="3" borderId="0" xfId="1" applyFont="1" applyFill="1" applyBorder="1" applyAlignment="1" applyProtection="1">
      <alignment vertical="center"/>
      <protection hidden="1"/>
    </xf>
    <xf numFmtId="0" fontId="12" fillId="3" borderId="0" xfId="0" applyFont="1" applyFill="1" applyBorder="1" applyAlignment="1" applyProtection="1">
      <alignment horizontal="left" vertical="center"/>
      <protection hidden="1"/>
    </xf>
    <xf numFmtId="165" fontId="9" fillId="3" borderId="0" xfId="0" applyNumberFormat="1" applyFont="1" applyFill="1" applyBorder="1" applyAlignment="1" applyProtection="1">
      <alignment vertical="center"/>
      <protection hidden="1"/>
    </xf>
    <xf numFmtId="0" fontId="9" fillId="3" borderId="0" xfId="0" applyFont="1" applyFill="1" applyBorder="1" applyAlignment="1" applyProtection="1">
      <alignment vertical="center"/>
      <protection hidden="1"/>
    </xf>
    <xf numFmtId="165" fontId="13" fillId="3" borderId="0" xfId="1" applyNumberFormat="1" applyFont="1" applyFill="1" applyBorder="1" applyAlignment="1" applyProtection="1">
      <alignment horizontal="center" vertical="center"/>
      <protection hidden="1"/>
    </xf>
    <xf numFmtId="164" fontId="9" fillId="3" borderId="0" xfId="1" applyFont="1" applyFill="1" applyAlignment="1" applyProtection="1">
      <alignment horizontal="center" vertical="center"/>
      <protection hidden="1"/>
    </xf>
    <xf numFmtId="0" fontId="9" fillId="3" borderId="0" xfId="0" applyFont="1" applyFill="1" applyAlignment="1" applyProtection="1">
      <alignment vertical="center"/>
      <protection hidden="1"/>
    </xf>
    <xf numFmtId="168" fontId="9" fillId="3" borderId="0" xfId="0" applyNumberFormat="1" applyFont="1" applyFill="1" applyAlignment="1" applyProtection="1">
      <alignment horizontal="center" vertical="center"/>
      <protection hidden="1"/>
    </xf>
    <xf numFmtId="0" fontId="9" fillId="3" borderId="0" xfId="0" applyFont="1" applyFill="1" applyProtection="1">
      <protection hidden="1"/>
    </xf>
    <xf numFmtId="0" fontId="2" fillId="3" borderId="0" xfId="0" applyFont="1" applyFill="1" applyProtection="1">
      <protection hidden="1"/>
    </xf>
    <xf numFmtId="0" fontId="1" fillId="3" borderId="0" xfId="0" applyFont="1" applyFill="1" applyBorder="1" applyAlignment="1" applyProtection="1">
      <alignment vertical="center"/>
      <protection hidden="1"/>
    </xf>
    <xf numFmtId="16" fontId="1" fillId="3" borderId="0" xfId="0" applyNumberFormat="1" applyFont="1" applyFill="1" applyBorder="1" applyAlignment="1" applyProtection="1">
      <alignment horizontal="center" vertical="center"/>
      <protection hidden="1"/>
    </xf>
    <xf numFmtId="169" fontId="9" fillId="3" borderId="0" xfId="0" applyNumberFormat="1" applyFont="1" applyFill="1" applyBorder="1" applyAlignment="1" applyProtection="1">
      <alignment horizontal="center" vertical="center"/>
      <protection hidden="1"/>
    </xf>
    <xf numFmtId="166" fontId="9" fillId="3" borderId="0" xfId="0" applyNumberFormat="1" applyFont="1" applyFill="1" applyBorder="1" applyAlignment="1" applyProtection="1">
      <alignment vertical="center"/>
      <protection hidden="1"/>
    </xf>
    <xf numFmtId="166" fontId="12" fillId="3" borderId="0" xfId="0" applyNumberFormat="1" applyFont="1" applyFill="1" applyBorder="1" applyAlignment="1" applyProtection="1">
      <alignment vertical="center"/>
      <protection hidden="1"/>
    </xf>
    <xf numFmtId="8" fontId="2" fillId="3" borderId="0" xfId="1" applyNumberFormat="1" applyFont="1" applyFill="1" applyBorder="1" applyAlignment="1" applyProtection="1">
      <alignment horizontal="center" vertical="center"/>
      <protection hidden="1"/>
    </xf>
    <xf numFmtId="165" fontId="8" fillId="2" borderId="0" xfId="1" applyNumberFormat="1" applyFont="1" applyFill="1" applyAlignment="1" applyProtection="1">
      <alignment horizontal="center" vertical="center"/>
      <protection hidden="1"/>
    </xf>
    <xf numFmtId="164" fontId="24" fillId="3" borderId="0" xfId="1" applyFont="1" applyFill="1" applyBorder="1" applyAlignment="1" applyProtection="1">
      <alignment vertical="center"/>
      <protection hidden="1"/>
    </xf>
    <xf numFmtId="164" fontId="24" fillId="3" borderId="0" xfId="1" applyFont="1" applyFill="1" applyAlignment="1" applyProtection="1">
      <alignment vertical="center"/>
      <protection hidden="1"/>
    </xf>
    <xf numFmtId="0" fontId="24" fillId="3" borderId="0" xfId="0" applyFont="1" applyFill="1" applyBorder="1" applyAlignment="1" applyProtection="1">
      <alignment vertical="center"/>
      <protection hidden="1"/>
    </xf>
    <xf numFmtId="0" fontId="24" fillId="3" borderId="0" xfId="0" applyFont="1" applyFill="1" applyBorder="1" applyAlignment="1" applyProtection="1">
      <alignment horizontal="right" vertical="center"/>
      <protection hidden="1"/>
    </xf>
    <xf numFmtId="0" fontId="24" fillId="3" borderId="0" xfId="1" applyNumberFormat="1" applyFont="1" applyFill="1" applyBorder="1" applyAlignment="1" applyProtection="1">
      <alignment horizontal="left" vertical="center"/>
      <protection hidden="1"/>
    </xf>
    <xf numFmtId="0" fontId="25" fillId="3" borderId="0" xfId="1" applyNumberFormat="1" applyFont="1" applyFill="1" applyBorder="1" applyAlignment="1" applyProtection="1">
      <alignment horizontal="left" vertical="center"/>
      <protection hidden="1"/>
    </xf>
    <xf numFmtId="164" fontId="25" fillId="3" borderId="0" xfId="1" applyFont="1" applyFill="1" applyBorder="1" applyAlignment="1" applyProtection="1">
      <alignment horizontal="left" vertical="center"/>
      <protection hidden="1"/>
    </xf>
    <xf numFmtId="164" fontId="25" fillId="3" borderId="0" xfId="1" applyFont="1" applyFill="1" applyBorder="1" applyAlignment="1" applyProtection="1">
      <alignment vertical="center"/>
      <protection hidden="1"/>
    </xf>
    <xf numFmtId="165" fontId="27" fillId="3" borderId="0" xfId="1" applyNumberFormat="1" applyFont="1" applyFill="1" applyBorder="1" applyAlignment="1" applyProtection="1">
      <alignment horizontal="center" vertical="center"/>
      <protection hidden="1"/>
    </xf>
    <xf numFmtId="0" fontId="24" fillId="3" borderId="0" xfId="0" applyFont="1" applyFill="1" applyBorder="1" applyAlignment="1" applyProtection="1">
      <alignment horizontal="center" vertical="center"/>
      <protection hidden="1"/>
    </xf>
    <xf numFmtId="0" fontId="25" fillId="3" borderId="0" xfId="0" applyFont="1" applyFill="1" applyBorder="1" applyAlignment="1" applyProtection="1">
      <alignment horizontal="left" vertical="center"/>
      <protection hidden="1"/>
    </xf>
    <xf numFmtId="0" fontId="28" fillId="3" borderId="0" xfId="1" applyNumberFormat="1" applyFont="1" applyFill="1" applyAlignment="1" applyProtection="1">
      <alignment horizontal="right" vertical="center"/>
      <protection hidden="1"/>
    </xf>
    <xf numFmtId="0" fontId="25" fillId="3" borderId="0" xfId="0" applyFont="1" applyFill="1" applyBorder="1" applyAlignment="1" applyProtection="1">
      <alignment vertical="center"/>
      <protection hidden="1"/>
    </xf>
    <xf numFmtId="164" fontId="25" fillId="3" borderId="0" xfId="1" applyFont="1" applyFill="1" applyAlignment="1" applyProtection="1">
      <alignment vertical="center"/>
      <protection hidden="1"/>
    </xf>
    <xf numFmtId="0" fontId="24" fillId="3" borderId="0" xfId="0" applyFont="1" applyFill="1" applyBorder="1" applyAlignment="1" applyProtection="1">
      <alignment horizontal="left" vertical="center"/>
      <protection hidden="1"/>
    </xf>
    <xf numFmtId="165" fontId="25" fillId="3" borderId="0" xfId="1" applyNumberFormat="1" applyFont="1" applyFill="1" applyBorder="1" applyAlignment="1" applyProtection="1">
      <alignment horizontal="center" vertical="center"/>
      <protection hidden="1"/>
    </xf>
    <xf numFmtId="0" fontId="28" fillId="3" borderId="0" xfId="0" applyFont="1" applyFill="1" applyBorder="1" applyAlignment="1" applyProtection="1">
      <alignment horizontal="right" vertical="center"/>
      <protection hidden="1"/>
    </xf>
    <xf numFmtId="0" fontId="25" fillId="3" borderId="0" xfId="1" applyNumberFormat="1" applyFont="1" applyFill="1" applyAlignment="1" applyProtection="1">
      <alignment vertical="center"/>
      <protection hidden="1"/>
    </xf>
    <xf numFmtId="0" fontId="25" fillId="3" borderId="0" xfId="0" applyFont="1" applyFill="1" applyBorder="1" applyAlignment="1" applyProtection="1">
      <alignment horizontal="left" vertical="center" indent="2"/>
      <protection hidden="1"/>
    </xf>
    <xf numFmtId="0" fontId="24" fillId="3" borderId="0" xfId="0" applyFont="1" applyFill="1" applyBorder="1" applyAlignment="1" applyProtection="1">
      <alignment horizontal="left" vertical="center" indent="5"/>
      <protection hidden="1"/>
    </xf>
    <xf numFmtId="165" fontId="24" fillId="3" borderId="0" xfId="1" applyNumberFormat="1" applyFont="1" applyFill="1" applyAlignment="1" applyProtection="1">
      <alignment vertical="center"/>
      <protection hidden="1"/>
    </xf>
    <xf numFmtId="0" fontId="24" fillId="3" borderId="0" xfId="1" applyNumberFormat="1" applyFont="1" applyFill="1" applyAlignment="1" applyProtection="1">
      <alignment vertical="center"/>
      <protection hidden="1"/>
    </xf>
    <xf numFmtId="164" fontId="25" fillId="3" borderId="0" xfId="1" applyFont="1" applyFill="1" applyAlignment="1" applyProtection="1">
      <protection hidden="1"/>
    </xf>
    <xf numFmtId="164" fontId="26" fillId="3" borderId="0" xfId="1" applyFont="1" applyFill="1" applyBorder="1" applyAlignment="1" applyProtection="1">
      <alignment horizontal="right" vertical="top"/>
      <protection hidden="1"/>
    </xf>
    <xf numFmtId="165" fontId="29" fillId="3" borderId="0" xfId="1" applyNumberFormat="1" applyFont="1" applyFill="1" applyAlignment="1" applyProtection="1">
      <alignment horizontal="center" vertical="center"/>
      <protection hidden="1"/>
    </xf>
    <xf numFmtId="166" fontId="25" fillId="3" borderId="0" xfId="1" applyNumberFormat="1" applyFont="1" applyFill="1" applyBorder="1" applyAlignment="1" applyProtection="1">
      <alignment horizontal="right" vertical="center"/>
      <protection hidden="1"/>
    </xf>
    <xf numFmtId="164" fontId="24" fillId="3" borderId="0" xfId="1" applyFont="1" applyFill="1" applyAlignment="1" applyProtection="1">
      <alignment horizontal="center" vertical="center"/>
      <protection hidden="1"/>
    </xf>
    <xf numFmtId="0" fontId="27" fillId="3" borderId="0" xfId="1" applyNumberFormat="1" applyFont="1" applyFill="1" applyBorder="1" applyAlignment="1" applyProtection="1">
      <alignment vertical="center" wrapText="1"/>
      <protection hidden="1"/>
    </xf>
    <xf numFmtId="165" fontId="25" fillId="15" borderId="1" xfId="1" applyNumberFormat="1" applyFont="1" applyFill="1" applyBorder="1" applyAlignment="1" applyProtection="1">
      <alignment vertical="center"/>
      <protection hidden="1"/>
    </xf>
    <xf numFmtId="171" fontId="18" fillId="9" borderId="48" xfId="9">
      <alignment vertical="center"/>
      <protection hidden="1"/>
    </xf>
    <xf numFmtId="171" fontId="18" fillId="9" borderId="0" xfId="8">
      <alignment vertical="center"/>
      <protection hidden="1"/>
    </xf>
    <xf numFmtId="164" fontId="19" fillId="11" borderId="49" xfId="11" applyAlignment="1">
      <alignment horizontal="right" vertical="center"/>
      <protection hidden="1"/>
    </xf>
    <xf numFmtId="171" fontId="18" fillId="16" borderId="0" xfId="8" applyFill="1">
      <alignment vertical="center"/>
      <protection hidden="1"/>
    </xf>
    <xf numFmtId="171" fontId="18" fillId="16" borderId="48" xfId="9" applyFill="1">
      <alignment vertical="center"/>
      <protection hidden="1"/>
    </xf>
    <xf numFmtId="164" fontId="24" fillId="16" borderId="0" xfId="1" applyFont="1" applyFill="1" applyAlignment="1" applyProtection="1">
      <alignment vertical="center"/>
      <protection hidden="1"/>
    </xf>
    <xf numFmtId="165" fontId="8" fillId="17" borderId="0" xfId="1" applyNumberFormat="1" applyFont="1" applyFill="1" applyAlignment="1" applyProtection="1">
      <alignment horizontal="center" vertical="center"/>
      <protection hidden="1"/>
    </xf>
    <xf numFmtId="164" fontId="33" fillId="3" borderId="0" xfId="1" applyFont="1" applyFill="1" applyAlignment="1" applyProtection="1">
      <alignment vertical="center"/>
      <protection hidden="1"/>
    </xf>
    <xf numFmtId="164" fontId="34" fillId="3" borderId="0" xfId="1" applyFont="1" applyFill="1" applyAlignment="1" applyProtection="1">
      <alignment horizontal="right" vertical="center"/>
      <protection hidden="1"/>
    </xf>
    <xf numFmtId="0" fontId="34" fillId="3" borderId="0" xfId="0" applyFont="1" applyFill="1" applyBorder="1" applyAlignment="1" applyProtection="1">
      <alignment horizontal="right" vertical="center"/>
      <protection hidden="1"/>
    </xf>
    <xf numFmtId="0" fontId="33" fillId="3" borderId="0" xfId="1" applyNumberFormat="1" applyFont="1" applyFill="1" applyBorder="1" applyAlignment="1" applyProtection="1">
      <alignment vertical="center" wrapText="1"/>
      <protection hidden="1"/>
    </xf>
    <xf numFmtId="164" fontId="19" fillId="11" borderId="62" xfId="11" applyBorder="1" applyAlignment="1">
      <alignment horizontal="right" vertical="center"/>
      <protection hidden="1"/>
    </xf>
    <xf numFmtId="164" fontId="19" fillId="11" borderId="63" xfId="11" applyBorder="1" applyAlignment="1">
      <alignment horizontal="right" vertical="center"/>
      <protection hidden="1"/>
    </xf>
    <xf numFmtId="164" fontId="19" fillId="11" borderId="61" xfId="11" applyBorder="1" applyAlignment="1">
      <alignment horizontal="right" vertical="center"/>
      <protection hidden="1"/>
    </xf>
    <xf numFmtId="0" fontId="19" fillId="11" borderId="62" xfId="11" applyNumberFormat="1" applyBorder="1" applyAlignment="1">
      <alignment horizontal="right" vertical="center"/>
      <protection hidden="1"/>
    </xf>
    <xf numFmtId="0" fontId="19" fillId="11" borderId="63" xfId="11" applyNumberFormat="1" applyBorder="1" applyAlignment="1">
      <alignment horizontal="right" vertical="center"/>
      <protection hidden="1"/>
    </xf>
    <xf numFmtId="0" fontId="19" fillId="11" borderId="61" xfId="11" applyNumberFormat="1" applyBorder="1" applyAlignment="1">
      <alignment horizontal="right" vertical="center"/>
      <protection hidden="1"/>
    </xf>
    <xf numFmtId="166" fontId="34" fillId="14" borderId="18" xfId="1" applyNumberFormat="1" applyFont="1" applyFill="1" applyBorder="1" applyAlignment="1" applyProtection="1">
      <alignment vertical="center"/>
      <protection hidden="1"/>
    </xf>
    <xf numFmtId="177" fontId="24" fillId="3" borderId="0" xfId="1" applyNumberFormat="1" applyFont="1" applyFill="1" applyAlignment="1" applyProtection="1">
      <alignment vertical="center"/>
      <protection hidden="1"/>
    </xf>
    <xf numFmtId="0" fontId="35" fillId="3" borderId="0" xfId="16" applyFont="1" applyBorder="1" applyAlignment="1">
      <alignment horizontal="left" vertical="center"/>
      <protection hidden="1"/>
    </xf>
    <xf numFmtId="3" fontId="36" fillId="13" borderId="14" xfId="1" applyNumberFormat="1" applyFont="1" applyFill="1" applyBorder="1" applyAlignment="1" applyProtection="1">
      <alignment vertical="center"/>
      <protection hidden="1"/>
    </xf>
    <xf numFmtId="0" fontId="36" fillId="13" borderId="0" xfId="1" applyNumberFormat="1" applyFont="1" applyFill="1" applyBorder="1" applyAlignment="1" applyProtection="1">
      <alignment vertical="center"/>
      <protection hidden="1"/>
    </xf>
    <xf numFmtId="164" fontId="37" fillId="3" borderId="0" xfId="1" applyFont="1" applyFill="1" applyBorder="1" applyAlignment="1" applyProtection="1">
      <alignment vertical="center"/>
      <protection hidden="1"/>
    </xf>
    <xf numFmtId="171" fontId="18" fillId="9" borderId="66" xfId="8" applyBorder="1">
      <alignment vertical="center"/>
      <protection hidden="1"/>
    </xf>
    <xf numFmtId="171" fontId="18" fillId="9" borderId="67" xfId="8" applyBorder="1">
      <alignment vertical="center"/>
      <protection hidden="1"/>
    </xf>
    <xf numFmtId="171" fontId="18" fillId="9" borderId="67" xfId="8" applyBorder="1">
      <alignment vertical="center"/>
      <protection hidden="1"/>
    </xf>
    <xf numFmtId="171" fontId="18" fillId="9" borderId="68" xfId="8" applyBorder="1">
      <alignment vertical="center"/>
      <protection hidden="1"/>
    </xf>
    <xf numFmtId="171" fontId="18" fillId="9" borderId="69" xfId="9" applyBorder="1">
      <alignment vertical="center"/>
      <protection hidden="1"/>
    </xf>
    <xf numFmtId="171" fontId="18" fillId="9" borderId="48" xfId="9" applyBorder="1">
      <alignment vertical="center"/>
      <protection hidden="1"/>
    </xf>
    <xf numFmtId="171" fontId="18" fillId="9" borderId="48" xfId="9" applyBorder="1">
      <alignment vertical="center"/>
      <protection hidden="1"/>
    </xf>
    <xf numFmtId="171" fontId="18" fillId="9" borderId="70" xfId="9" applyBorder="1">
      <alignment vertical="center"/>
      <protection hidden="1"/>
    </xf>
    <xf numFmtId="166" fontId="34" fillId="13" borderId="18" xfId="1" applyNumberFormat="1" applyFont="1" applyFill="1" applyBorder="1" applyAlignment="1" applyProtection="1">
      <alignment vertical="center"/>
      <protection hidden="1"/>
    </xf>
    <xf numFmtId="166" fontId="34" fillId="14" borderId="19" xfId="1" applyNumberFormat="1" applyFont="1" applyFill="1" applyBorder="1" applyAlignment="1" applyProtection="1">
      <alignment vertical="center"/>
      <protection hidden="1"/>
    </xf>
    <xf numFmtId="165" fontId="29" fillId="13" borderId="0" xfId="1" applyNumberFormat="1" applyFont="1" applyFill="1" applyAlignment="1" applyProtection="1">
      <alignment horizontal="center" vertical="center"/>
      <protection hidden="1"/>
    </xf>
    <xf numFmtId="0" fontId="27" fillId="3" borderId="0" xfId="0" applyFont="1" applyFill="1" applyBorder="1" applyAlignment="1" applyProtection="1">
      <alignment vertical="center" wrapText="1"/>
      <protection hidden="1"/>
    </xf>
    <xf numFmtId="0" fontId="38" fillId="13" borderId="0" xfId="1" applyNumberFormat="1" applyFont="1" applyFill="1" applyBorder="1" applyAlignment="1" applyProtection="1">
      <alignment horizontal="right" vertical="top" indent="1"/>
      <protection hidden="1"/>
    </xf>
    <xf numFmtId="0" fontId="38" fillId="3" borderId="0" xfId="0" applyFont="1" applyFill="1" applyBorder="1" applyAlignment="1" applyProtection="1">
      <alignment vertical="top" wrapText="1"/>
      <protection hidden="1"/>
    </xf>
    <xf numFmtId="167" fontId="33" fillId="3" borderId="8" xfId="1" applyNumberFormat="1" applyFont="1" applyFill="1" applyBorder="1" applyAlignment="1" applyProtection="1">
      <alignment horizontal="left" vertical="center" indent="1"/>
      <protection locked="0"/>
    </xf>
    <xf numFmtId="3" fontId="33" fillId="3" borderId="9" xfId="1" applyNumberFormat="1" applyFont="1" applyFill="1" applyBorder="1" applyAlignment="1" applyProtection="1">
      <alignment horizontal="center" vertical="center"/>
      <protection locked="0"/>
    </xf>
    <xf numFmtId="4" fontId="33" fillId="3" borderId="41" xfId="1" applyNumberFormat="1" applyFont="1" applyFill="1" applyBorder="1" applyAlignment="1" applyProtection="1">
      <alignment horizontal="right" vertical="center"/>
      <protection locked="0"/>
    </xf>
    <xf numFmtId="176" fontId="33" fillId="15" borderId="25" xfId="1" applyNumberFormat="1" applyFont="1" applyFill="1" applyBorder="1" applyAlignment="1" applyProtection="1">
      <alignment horizontal="right" vertical="center"/>
      <protection hidden="1"/>
    </xf>
    <xf numFmtId="176" fontId="33" fillId="3" borderId="26" xfId="1" applyNumberFormat="1" applyFont="1" applyFill="1" applyBorder="1" applyAlignment="1" applyProtection="1">
      <alignment horizontal="right" vertical="center"/>
      <protection locked="0"/>
    </xf>
    <xf numFmtId="176" fontId="33" fillId="15" borderId="27" xfId="1" applyNumberFormat="1" applyFont="1" applyFill="1" applyBorder="1" applyAlignment="1" applyProtection="1">
      <alignment horizontal="right" vertical="center"/>
      <protection hidden="1"/>
    </xf>
    <xf numFmtId="167" fontId="33" fillId="3" borderId="10" xfId="1" applyNumberFormat="1" applyFont="1" applyFill="1" applyBorder="1" applyAlignment="1" applyProtection="1">
      <alignment horizontal="left" vertical="center" indent="1"/>
      <protection locked="0"/>
    </xf>
    <xf numFmtId="3" fontId="33" fillId="3" borderId="23" xfId="1" applyNumberFormat="1" applyFont="1" applyFill="1" applyBorder="1" applyAlignment="1" applyProtection="1">
      <alignment horizontal="center" vertical="center"/>
      <protection locked="0"/>
    </xf>
    <xf numFmtId="4" fontId="33" fillId="3" borderId="42" xfId="1" applyNumberFormat="1" applyFont="1" applyFill="1" applyBorder="1" applyAlignment="1" applyProtection="1">
      <alignment horizontal="right" vertical="center"/>
      <protection locked="0"/>
    </xf>
    <xf numFmtId="176" fontId="33" fillId="15" borderId="10" xfId="1" applyNumberFormat="1" applyFont="1" applyFill="1" applyBorder="1" applyAlignment="1" applyProtection="1">
      <alignment horizontal="right" vertical="center"/>
      <protection hidden="1"/>
    </xf>
    <xf numFmtId="176" fontId="33" fillId="3" borderId="23" xfId="1" applyNumberFormat="1" applyFont="1" applyFill="1" applyBorder="1" applyAlignment="1" applyProtection="1">
      <alignment horizontal="right" vertical="center"/>
      <protection locked="0"/>
    </xf>
    <xf numFmtId="176" fontId="33" fillId="15" borderId="22" xfId="1" applyNumberFormat="1" applyFont="1" applyFill="1" applyBorder="1" applyAlignment="1" applyProtection="1">
      <alignment horizontal="right" vertical="center"/>
      <protection hidden="1"/>
    </xf>
    <xf numFmtId="3" fontId="33" fillId="15" borderId="8" xfId="1" applyNumberFormat="1" applyFont="1" applyFill="1" applyBorder="1" applyAlignment="1" applyProtection="1">
      <alignment horizontal="center" vertical="center"/>
      <protection hidden="1"/>
    </xf>
    <xf numFmtId="3" fontId="33" fillId="15" borderId="10" xfId="1" applyNumberFormat="1" applyFont="1" applyFill="1" applyBorder="1" applyAlignment="1" applyProtection="1">
      <alignment horizontal="center" vertical="center"/>
      <protection hidden="1"/>
    </xf>
    <xf numFmtId="167" fontId="33" fillId="3" borderId="11" xfId="1" applyNumberFormat="1" applyFont="1" applyFill="1" applyBorder="1" applyAlignment="1" applyProtection="1">
      <alignment horizontal="left" vertical="center" indent="1"/>
      <protection locked="0"/>
    </xf>
    <xf numFmtId="3" fontId="33" fillId="3" borderId="12" xfId="1" applyNumberFormat="1" applyFont="1" applyFill="1" applyBorder="1" applyAlignment="1" applyProtection="1">
      <alignment horizontal="center" vertical="center"/>
      <protection locked="0"/>
    </xf>
    <xf numFmtId="4" fontId="33" fillId="3" borderId="43" xfId="1" applyNumberFormat="1" applyFont="1" applyFill="1" applyBorder="1" applyAlignment="1" applyProtection="1">
      <alignment horizontal="right" vertical="center"/>
      <protection locked="0"/>
    </xf>
    <xf numFmtId="176" fontId="33" fillId="15" borderId="11" xfId="1" applyNumberFormat="1" applyFont="1" applyFill="1" applyBorder="1" applyAlignment="1" applyProtection="1">
      <alignment horizontal="right" vertical="center"/>
      <protection hidden="1"/>
    </xf>
    <xf numFmtId="176" fontId="33" fillId="3" borderId="12" xfId="1" applyNumberFormat="1" applyFont="1" applyFill="1" applyBorder="1" applyAlignment="1" applyProtection="1">
      <alignment horizontal="right" vertical="center"/>
      <protection locked="0"/>
    </xf>
    <xf numFmtId="176" fontId="33" fillId="15" borderId="24" xfId="1" applyNumberFormat="1" applyFont="1" applyFill="1" applyBorder="1" applyAlignment="1" applyProtection="1">
      <alignment horizontal="right" vertical="center"/>
      <protection hidden="1"/>
    </xf>
    <xf numFmtId="3" fontId="33" fillId="15" borderId="11" xfId="1" applyNumberFormat="1" applyFont="1" applyFill="1" applyBorder="1" applyAlignment="1" applyProtection="1">
      <alignment horizontal="center" vertical="center"/>
      <protection hidden="1"/>
    </xf>
    <xf numFmtId="164" fontId="33" fillId="3" borderId="0" xfId="1" applyFont="1" applyFill="1" applyBorder="1" applyAlignment="1" applyProtection="1">
      <alignment vertical="center"/>
      <protection hidden="1"/>
    </xf>
    <xf numFmtId="3" fontId="34" fillId="4" borderId="44" xfId="1" applyNumberFormat="1" applyFont="1" applyFill="1" applyBorder="1" applyAlignment="1" applyProtection="1">
      <alignment horizontal="center" vertical="center"/>
      <protection hidden="1"/>
    </xf>
    <xf numFmtId="4" fontId="34" fillId="4" borderId="46" xfId="1" applyNumberFormat="1" applyFont="1" applyFill="1" applyBorder="1" applyAlignment="1" applyProtection="1">
      <alignment vertical="center"/>
      <protection hidden="1"/>
    </xf>
    <xf numFmtId="164" fontId="33" fillId="3" borderId="0" xfId="1" applyFont="1" applyFill="1" applyAlignment="1" applyProtection="1">
      <alignment vertical="center" wrapText="1"/>
      <protection hidden="1"/>
    </xf>
    <xf numFmtId="164" fontId="34" fillId="3" borderId="0" xfId="1" applyFont="1" applyFill="1" applyBorder="1" applyAlignment="1" applyProtection="1">
      <alignment vertical="center"/>
      <protection hidden="1"/>
    </xf>
    <xf numFmtId="167" fontId="33" fillId="3" borderId="2" xfId="1" applyNumberFormat="1" applyFont="1" applyFill="1" applyBorder="1" applyAlignment="1" applyProtection="1">
      <alignment horizontal="center" vertical="center"/>
      <protection locked="0"/>
    </xf>
    <xf numFmtId="165" fontId="33" fillId="3" borderId="4" xfId="1" applyNumberFormat="1" applyFont="1" applyFill="1" applyBorder="1" applyAlignment="1" applyProtection="1">
      <alignment horizontal="center" vertical="center"/>
      <protection locked="0"/>
    </xf>
    <xf numFmtId="3" fontId="33" fillId="3" borderId="8" xfId="1" applyNumberFormat="1" applyFont="1" applyFill="1" applyBorder="1" applyAlignment="1" applyProtection="1">
      <alignment vertical="center"/>
      <protection locked="0"/>
    </xf>
    <xf numFmtId="3" fontId="33" fillId="3" borderId="20" xfId="1" applyNumberFormat="1" applyFont="1" applyFill="1" applyBorder="1" applyAlignment="1" applyProtection="1">
      <alignment vertical="center"/>
      <protection locked="0"/>
    </xf>
    <xf numFmtId="3" fontId="33" fillId="15" borderId="28" xfId="1" applyNumberFormat="1" applyFont="1" applyFill="1" applyBorder="1" applyAlignment="1" applyProtection="1">
      <alignment vertical="center"/>
      <protection hidden="1"/>
    </xf>
    <xf numFmtId="3" fontId="33" fillId="15" borderId="11" xfId="1" applyNumberFormat="1" applyFont="1" applyFill="1" applyBorder="1" applyAlignment="1" applyProtection="1">
      <alignment vertical="center"/>
      <protection hidden="1"/>
    </xf>
    <xf numFmtId="3" fontId="33" fillId="15" borderId="24" xfId="1" applyNumberFormat="1" applyFont="1" applyFill="1" applyBorder="1" applyAlignment="1" applyProtection="1">
      <alignment vertical="center"/>
      <protection hidden="1"/>
    </xf>
    <xf numFmtId="3" fontId="33" fillId="15" borderId="29" xfId="1" applyNumberFormat="1" applyFont="1" applyFill="1" applyBorder="1" applyAlignment="1" applyProtection="1">
      <alignment vertical="center"/>
      <protection hidden="1"/>
    </xf>
    <xf numFmtId="3" fontId="34" fillId="15" borderId="2" xfId="1" applyNumberFormat="1" applyFont="1" applyFill="1" applyBorder="1" applyAlignment="1" applyProtection="1">
      <alignment vertical="center"/>
      <protection hidden="1"/>
    </xf>
    <xf numFmtId="3" fontId="33" fillId="15" borderId="40" xfId="1" applyNumberFormat="1" applyFont="1" applyFill="1" applyBorder="1" applyAlignment="1" applyProtection="1">
      <alignment vertical="center"/>
      <protection hidden="1"/>
    </xf>
    <xf numFmtId="3" fontId="34" fillId="4" borderId="32" xfId="1" applyNumberFormat="1" applyFont="1" applyFill="1" applyBorder="1" applyAlignment="1" applyProtection="1">
      <alignment vertical="center"/>
      <protection hidden="1"/>
    </xf>
    <xf numFmtId="165" fontId="33" fillId="15" borderId="33" xfId="1" applyNumberFormat="1" applyFont="1" applyFill="1" applyBorder="1" applyAlignment="1" applyProtection="1">
      <alignment horizontal="right" vertical="center"/>
      <protection hidden="1"/>
    </xf>
    <xf numFmtId="165" fontId="33" fillId="15" borderId="34" xfId="1" applyNumberFormat="1" applyFont="1" applyFill="1" applyBorder="1" applyAlignment="1" applyProtection="1">
      <alignment horizontal="right" vertical="center"/>
      <protection hidden="1"/>
    </xf>
    <xf numFmtId="165" fontId="33" fillId="15" borderId="35" xfId="1" applyNumberFormat="1" applyFont="1" applyFill="1" applyBorder="1" applyAlignment="1" applyProtection="1">
      <alignment horizontal="right" vertical="center"/>
      <protection hidden="1"/>
    </xf>
    <xf numFmtId="165" fontId="33" fillId="15" borderId="36" xfId="1" applyNumberFormat="1" applyFont="1" applyFill="1" applyBorder="1" applyAlignment="1" applyProtection="1">
      <alignment horizontal="right" vertical="center"/>
      <protection hidden="1"/>
    </xf>
    <xf numFmtId="165" fontId="33" fillId="15" borderId="25" xfId="0" applyNumberFormat="1" applyFont="1" applyFill="1" applyBorder="1" applyAlignment="1" applyProtection="1">
      <alignment vertical="center"/>
      <protection hidden="1"/>
    </xf>
    <xf numFmtId="165" fontId="33" fillId="15" borderId="26" xfId="0" applyNumberFormat="1" applyFont="1" applyFill="1" applyBorder="1" applyAlignment="1" applyProtection="1">
      <alignment vertical="center"/>
      <protection hidden="1"/>
    </xf>
    <xf numFmtId="165" fontId="33" fillId="15" borderId="27" xfId="0" applyNumberFormat="1" applyFont="1" applyFill="1" applyBorder="1" applyAlignment="1" applyProtection="1">
      <alignment vertical="center"/>
      <protection hidden="1"/>
    </xf>
    <xf numFmtId="165" fontId="33" fillId="15" borderId="11" xfId="0" applyNumberFormat="1" applyFont="1" applyFill="1" applyBorder="1" applyAlignment="1" applyProtection="1">
      <alignment vertical="center"/>
      <protection hidden="1"/>
    </xf>
    <xf numFmtId="165" fontId="33" fillId="15" borderId="12" xfId="0" applyNumberFormat="1" applyFont="1" applyFill="1" applyBorder="1" applyAlignment="1" applyProtection="1">
      <alignment vertical="center"/>
      <protection hidden="1"/>
    </xf>
    <xf numFmtId="165" fontId="33" fillId="15" borderId="24" xfId="0" applyNumberFormat="1" applyFont="1" applyFill="1" applyBorder="1" applyAlignment="1" applyProtection="1">
      <alignment vertical="center"/>
      <protection hidden="1"/>
    </xf>
    <xf numFmtId="165" fontId="33" fillId="15" borderId="25" xfId="1" applyNumberFormat="1" applyFont="1" applyFill="1" applyBorder="1" applyAlignment="1" applyProtection="1">
      <alignment vertical="center"/>
      <protection hidden="1"/>
    </xf>
    <xf numFmtId="165" fontId="33" fillId="15" borderId="26" xfId="1" applyNumberFormat="1" applyFont="1" applyFill="1" applyBorder="1" applyAlignment="1" applyProtection="1">
      <alignment vertical="center"/>
      <protection hidden="1"/>
    </xf>
    <xf numFmtId="165" fontId="33" fillId="15" borderId="27" xfId="1" applyNumberFormat="1" applyFont="1" applyFill="1" applyBorder="1" applyAlignment="1" applyProtection="1">
      <alignment vertical="center"/>
      <protection hidden="1"/>
    </xf>
    <xf numFmtId="165" fontId="33" fillId="15" borderId="37" xfId="0" applyNumberFormat="1" applyFont="1" applyFill="1" applyBorder="1" applyAlignment="1" applyProtection="1">
      <alignment vertical="center"/>
      <protection hidden="1"/>
    </xf>
    <xf numFmtId="165" fontId="33" fillId="15" borderId="38" xfId="0" applyNumberFormat="1" applyFont="1" applyFill="1" applyBorder="1" applyAlignment="1" applyProtection="1">
      <alignment vertical="center"/>
      <protection hidden="1"/>
    </xf>
    <xf numFmtId="165" fontId="33" fillId="15" borderId="39" xfId="0" applyNumberFormat="1" applyFont="1" applyFill="1" applyBorder="1" applyAlignment="1" applyProtection="1">
      <alignment vertical="center"/>
      <protection hidden="1"/>
    </xf>
    <xf numFmtId="165" fontId="33" fillId="15" borderId="8" xfId="0" applyNumberFormat="1" applyFont="1" applyFill="1" applyBorder="1" applyAlignment="1" applyProtection="1">
      <alignment vertical="center"/>
      <protection hidden="1"/>
    </xf>
    <xf numFmtId="165" fontId="33" fillId="15" borderId="9" xfId="0" applyNumberFormat="1" applyFont="1" applyFill="1" applyBorder="1" applyAlignment="1" applyProtection="1">
      <alignment vertical="center"/>
      <protection hidden="1"/>
    </xf>
    <xf numFmtId="165" fontId="33" fillId="15" borderId="20" xfId="0" applyNumberFormat="1" applyFont="1" applyFill="1" applyBorder="1" applyAlignment="1" applyProtection="1">
      <alignment vertical="center"/>
      <protection hidden="1"/>
    </xf>
    <xf numFmtId="165" fontId="34" fillId="4" borderId="44" xfId="0" applyNumberFormat="1" applyFont="1" applyFill="1" applyBorder="1" applyAlignment="1" applyProtection="1">
      <alignment vertical="center"/>
      <protection hidden="1"/>
    </xf>
    <xf numFmtId="165" fontId="34" fillId="4" borderId="45" xfId="0" applyNumberFormat="1" applyFont="1" applyFill="1" applyBorder="1" applyAlignment="1" applyProtection="1">
      <alignment vertical="center"/>
      <protection hidden="1"/>
    </xf>
    <xf numFmtId="165" fontId="34" fillId="4" borderId="46" xfId="0" applyNumberFormat="1" applyFont="1" applyFill="1" applyBorder="1" applyAlignment="1" applyProtection="1">
      <alignment vertical="center"/>
      <protection hidden="1"/>
    </xf>
    <xf numFmtId="165" fontId="34" fillId="4" borderId="7" xfId="0" applyNumberFormat="1" applyFont="1" applyFill="1" applyBorder="1" applyAlignment="1" applyProtection="1">
      <alignment vertical="center"/>
      <protection hidden="1"/>
    </xf>
    <xf numFmtId="4" fontId="33" fillId="3" borderId="3" xfId="1" applyNumberFormat="1" applyFont="1" applyFill="1" applyBorder="1" applyAlignment="1" applyProtection="1">
      <alignment horizontal="center" vertical="center"/>
      <protection locked="0"/>
    </xf>
    <xf numFmtId="4" fontId="33" fillId="15" borderId="9" xfId="1" applyNumberFormat="1" applyFont="1" applyFill="1" applyBorder="1" applyAlignment="1" applyProtection="1">
      <alignment horizontal="right" vertical="center"/>
      <protection hidden="1"/>
    </xf>
    <xf numFmtId="4" fontId="33" fillId="15" borderId="20" xfId="1" applyNumberFormat="1" applyFont="1" applyFill="1" applyBorder="1" applyAlignment="1" applyProtection="1">
      <alignment horizontal="right" vertical="center"/>
      <protection hidden="1"/>
    </xf>
    <xf numFmtId="4" fontId="33" fillId="15" borderId="23" xfId="1" applyNumberFormat="1" applyFont="1" applyFill="1" applyBorder="1" applyAlignment="1" applyProtection="1">
      <alignment horizontal="right" vertical="center"/>
      <protection hidden="1"/>
    </xf>
    <xf numFmtId="4" fontId="33" fillId="15" borderId="22" xfId="1" applyNumberFormat="1" applyFont="1" applyFill="1" applyBorder="1" applyAlignment="1" applyProtection="1">
      <alignment horizontal="right" vertical="center"/>
      <protection hidden="1"/>
    </xf>
    <xf numFmtId="4" fontId="33" fillId="15" borderId="12" xfId="1" applyNumberFormat="1" applyFont="1" applyFill="1" applyBorder="1" applyAlignment="1" applyProtection="1">
      <alignment horizontal="right" vertical="center"/>
      <protection hidden="1"/>
    </xf>
    <xf numFmtId="4" fontId="33" fillId="15" borderId="24" xfId="1" applyNumberFormat="1" applyFont="1" applyFill="1" applyBorder="1" applyAlignment="1" applyProtection="1">
      <alignment horizontal="right" vertical="center"/>
      <protection hidden="1"/>
    </xf>
    <xf numFmtId="4" fontId="34" fillId="4" borderId="45" xfId="1" applyNumberFormat="1" applyFont="1" applyFill="1" applyBorder="1" applyAlignment="1" applyProtection="1">
      <alignment vertical="center"/>
      <protection hidden="1"/>
    </xf>
    <xf numFmtId="4" fontId="33" fillId="15" borderId="8" xfId="1" applyNumberFormat="1" applyFont="1" applyFill="1" applyBorder="1" applyAlignment="1" applyProtection="1">
      <alignment horizontal="right" vertical="center"/>
      <protection hidden="1"/>
    </xf>
    <xf numFmtId="4" fontId="33" fillId="15" borderId="10" xfId="1" applyNumberFormat="1" applyFont="1" applyFill="1" applyBorder="1" applyAlignment="1" applyProtection="1">
      <alignment horizontal="right" vertical="center"/>
      <protection hidden="1"/>
    </xf>
    <xf numFmtId="4" fontId="33" fillId="15" borderId="11" xfId="1" applyNumberFormat="1" applyFont="1" applyFill="1" applyBorder="1" applyAlignment="1" applyProtection="1">
      <alignment horizontal="right" vertical="center"/>
      <protection hidden="1"/>
    </xf>
    <xf numFmtId="4" fontId="34" fillId="4" borderId="44" xfId="1" applyNumberFormat="1" applyFont="1" applyFill="1" applyBorder="1" applyAlignment="1" applyProtection="1">
      <alignment vertical="center"/>
      <protection hidden="1"/>
    </xf>
    <xf numFmtId="164" fontId="8" fillId="3" borderId="0" xfId="1" applyFont="1" applyFill="1" applyBorder="1" applyAlignment="1" applyProtection="1">
      <alignment vertical="center"/>
      <protection hidden="1"/>
    </xf>
    <xf numFmtId="164" fontId="8" fillId="3" borderId="0" xfId="1" applyFont="1" applyFill="1" applyBorder="1" applyAlignment="1" applyProtection="1">
      <alignment horizontal="center" vertical="center"/>
      <protection hidden="1"/>
    </xf>
    <xf numFmtId="164" fontId="8" fillId="3" borderId="0" xfId="1" applyFont="1" applyFill="1" applyAlignment="1" applyProtection="1">
      <alignment vertical="center"/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165" fontId="2" fillId="3" borderId="0" xfId="1" applyNumberFormat="1" applyFont="1" applyFill="1" applyBorder="1" applyAlignment="1" applyProtection="1">
      <alignment horizontal="center" vertical="center"/>
      <protection hidden="1"/>
    </xf>
    <xf numFmtId="0" fontId="13" fillId="3" borderId="0" xfId="1" applyNumberFormat="1" applyFont="1" applyFill="1" applyBorder="1" applyAlignment="1" applyProtection="1">
      <alignment horizontal="left" vertical="center"/>
      <protection hidden="1"/>
    </xf>
    <xf numFmtId="0" fontId="4" fillId="3" borderId="0" xfId="1" applyNumberFormat="1" applyFont="1" applyFill="1" applyBorder="1" applyAlignment="1" applyProtection="1">
      <alignment horizontal="right" vertical="center"/>
      <protection hidden="1"/>
    </xf>
    <xf numFmtId="164" fontId="9" fillId="3" borderId="21" xfId="1" applyFont="1" applyFill="1" applyBorder="1" applyAlignment="1" applyProtection="1">
      <alignment vertical="center"/>
      <protection hidden="1"/>
    </xf>
    <xf numFmtId="164" fontId="9" fillId="3" borderId="21" xfId="1" applyFont="1" applyFill="1" applyBorder="1" applyAlignment="1" applyProtection="1">
      <alignment horizontal="center" vertical="center"/>
      <protection hidden="1"/>
    </xf>
    <xf numFmtId="166" fontId="9" fillId="3" borderId="8" xfId="1" applyNumberFormat="1" applyFont="1" applyFill="1" applyBorder="1" applyAlignment="1" applyProtection="1">
      <alignment horizontal="right" vertical="center"/>
      <protection hidden="1"/>
    </xf>
    <xf numFmtId="166" fontId="9" fillId="3" borderId="9" xfId="1" applyNumberFormat="1" applyFont="1" applyFill="1" applyBorder="1" applyAlignment="1" applyProtection="1">
      <alignment vertical="center"/>
      <protection hidden="1"/>
    </xf>
    <xf numFmtId="170" fontId="9" fillId="3" borderId="9" xfId="1" applyNumberFormat="1" applyFont="1" applyFill="1" applyBorder="1" applyAlignment="1" applyProtection="1">
      <alignment horizontal="center" vertical="center"/>
      <protection hidden="1"/>
    </xf>
    <xf numFmtId="165" fontId="9" fillId="3" borderId="9" xfId="1" applyNumberFormat="1" applyFont="1" applyFill="1" applyBorder="1" applyAlignment="1" applyProtection="1">
      <alignment vertical="center"/>
      <protection hidden="1"/>
    </xf>
    <xf numFmtId="164" fontId="9" fillId="3" borderId="9" xfId="1" applyFont="1" applyFill="1" applyBorder="1" applyAlignment="1" applyProtection="1">
      <alignment horizontal="center" vertical="center"/>
      <protection hidden="1"/>
    </xf>
    <xf numFmtId="165" fontId="9" fillId="3" borderId="20" xfId="1" applyNumberFormat="1" applyFont="1" applyFill="1" applyBorder="1" applyAlignment="1" applyProtection="1">
      <alignment vertical="center"/>
      <protection hidden="1"/>
    </xf>
    <xf numFmtId="166" fontId="9" fillId="3" borderId="10" xfId="1" applyNumberFormat="1" applyFont="1" applyFill="1" applyBorder="1" applyAlignment="1" applyProtection="1">
      <alignment horizontal="right" vertical="center"/>
      <protection hidden="1"/>
    </xf>
    <xf numFmtId="166" fontId="9" fillId="3" borderId="23" xfId="1" applyNumberFormat="1" applyFont="1" applyFill="1" applyBorder="1" applyAlignment="1" applyProtection="1">
      <alignment vertical="center"/>
      <protection hidden="1"/>
    </xf>
    <xf numFmtId="170" fontId="9" fillId="3" borderId="23" xfId="1" applyNumberFormat="1" applyFont="1" applyFill="1" applyBorder="1" applyAlignment="1" applyProtection="1">
      <alignment horizontal="center" vertical="center"/>
      <protection hidden="1"/>
    </xf>
    <xf numFmtId="165" fontId="9" fillId="3" borderId="23" xfId="1" applyNumberFormat="1" applyFont="1" applyFill="1" applyBorder="1" applyAlignment="1" applyProtection="1">
      <alignment vertical="center"/>
      <protection hidden="1"/>
    </xf>
    <xf numFmtId="164" fontId="9" fillId="3" borderId="23" xfId="1" applyFont="1" applyFill="1" applyBorder="1" applyAlignment="1" applyProtection="1">
      <alignment horizontal="center" vertical="center"/>
      <protection hidden="1"/>
    </xf>
    <xf numFmtId="165" fontId="9" fillId="3" borderId="22" xfId="1" applyNumberFormat="1" applyFont="1" applyFill="1" applyBorder="1" applyAlignment="1" applyProtection="1">
      <alignment vertical="center"/>
      <protection hidden="1"/>
    </xf>
    <xf numFmtId="166" fontId="9" fillId="3" borderId="11" xfId="1" applyNumberFormat="1" applyFont="1" applyFill="1" applyBorder="1" applyAlignment="1" applyProtection="1">
      <alignment horizontal="right" vertical="center"/>
      <protection hidden="1"/>
    </xf>
    <xf numFmtId="166" fontId="9" fillId="3" borderId="12" xfId="1" applyNumberFormat="1" applyFont="1" applyFill="1" applyBorder="1" applyAlignment="1" applyProtection="1">
      <alignment vertical="center"/>
      <protection hidden="1"/>
    </xf>
    <xf numFmtId="170" fontId="9" fillId="3" borderId="12" xfId="1" applyNumberFormat="1" applyFont="1" applyFill="1" applyBorder="1" applyAlignment="1" applyProtection="1">
      <alignment horizontal="center" vertical="center"/>
      <protection hidden="1"/>
    </xf>
    <xf numFmtId="165" fontId="9" fillId="3" borderId="12" xfId="1" applyNumberFormat="1" applyFont="1" applyFill="1" applyBorder="1" applyAlignment="1" applyProtection="1">
      <alignment vertical="center"/>
      <protection hidden="1"/>
    </xf>
    <xf numFmtId="164" fontId="9" fillId="3" borderId="12" xfId="1" applyFont="1" applyFill="1" applyBorder="1" applyAlignment="1" applyProtection="1">
      <alignment horizontal="center" vertical="center"/>
      <protection hidden="1"/>
    </xf>
    <xf numFmtId="165" fontId="9" fillId="3" borderId="24" xfId="1" applyNumberFormat="1" applyFont="1" applyFill="1" applyBorder="1" applyAlignment="1" applyProtection="1">
      <alignment vertical="center"/>
      <protection hidden="1"/>
    </xf>
    <xf numFmtId="166" fontId="9" fillId="3" borderId="18" xfId="1" applyNumberFormat="1" applyFont="1" applyFill="1" applyBorder="1" applyAlignment="1" applyProtection="1">
      <alignment vertical="center"/>
      <protection hidden="1"/>
    </xf>
    <xf numFmtId="170" fontId="9" fillId="3" borderId="18" xfId="1" applyNumberFormat="1" applyFont="1" applyFill="1" applyBorder="1" applyAlignment="1" applyProtection="1">
      <alignment horizontal="center" vertical="center"/>
      <protection hidden="1"/>
    </xf>
    <xf numFmtId="165" fontId="9" fillId="3" borderId="18" xfId="1" applyNumberFormat="1" applyFont="1" applyFill="1" applyBorder="1" applyAlignment="1" applyProtection="1">
      <alignment vertical="center"/>
      <protection hidden="1"/>
    </xf>
    <xf numFmtId="164" fontId="9" fillId="3" borderId="18" xfId="1" applyFont="1" applyFill="1" applyBorder="1" applyAlignment="1" applyProtection="1">
      <alignment horizontal="center" vertical="center"/>
      <protection hidden="1"/>
    </xf>
    <xf numFmtId="164" fontId="8" fillId="3" borderId="0" xfId="1" applyFont="1" applyFill="1" applyAlignment="1" applyProtection="1">
      <alignment horizontal="center" vertical="center"/>
      <protection hidden="1"/>
    </xf>
    <xf numFmtId="164" fontId="1" fillId="3" borderId="0" xfId="1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 applyProtection="1">
      <alignment horizontal="right" vertical="center"/>
      <protection hidden="1"/>
    </xf>
    <xf numFmtId="164" fontId="8" fillId="16" borderId="0" xfId="1" applyFont="1" applyFill="1" applyAlignment="1" applyProtection="1">
      <alignment vertical="center"/>
      <protection hidden="1"/>
    </xf>
    <xf numFmtId="164" fontId="2" fillId="16" borderId="0" xfId="1" applyFont="1" applyFill="1" applyAlignment="1" applyProtection="1">
      <alignment vertical="center"/>
      <protection hidden="1"/>
    </xf>
    <xf numFmtId="164" fontId="9" fillId="16" borderId="0" xfId="1" applyFont="1" applyFill="1" applyAlignment="1" applyProtection="1">
      <alignment vertical="center"/>
      <protection hidden="1"/>
    </xf>
    <xf numFmtId="164" fontId="12" fillId="11" borderId="13" xfId="1" applyFont="1" applyFill="1" applyBorder="1" applyAlignment="1" applyProtection="1">
      <alignment horizontal="right" vertical="center"/>
      <protection hidden="1"/>
    </xf>
    <xf numFmtId="164" fontId="14" fillId="11" borderId="14" xfId="1" applyFont="1" applyFill="1" applyBorder="1" applyAlignment="1" applyProtection="1">
      <alignment horizontal="right" vertical="center"/>
      <protection hidden="1"/>
    </xf>
    <xf numFmtId="164" fontId="14" fillId="11" borderId="0" xfId="1" applyFont="1" applyFill="1" applyBorder="1" applyAlignment="1" applyProtection="1">
      <alignment horizontal="right" vertical="center"/>
      <protection hidden="1"/>
    </xf>
    <xf numFmtId="164" fontId="14" fillId="11" borderId="15" xfId="1" applyFont="1" applyFill="1" applyBorder="1" applyAlignment="1" applyProtection="1">
      <alignment horizontal="right" vertical="center"/>
      <protection hidden="1"/>
    </xf>
    <xf numFmtId="164" fontId="14" fillId="11" borderId="0" xfId="1" applyFont="1" applyFill="1" applyAlignment="1" applyProtection="1">
      <alignment horizontal="center" vertical="center"/>
      <protection hidden="1"/>
    </xf>
    <xf numFmtId="164" fontId="14" fillId="11" borderId="0" xfId="1" applyFont="1" applyFill="1" applyAlignment="1" applyProtection="1">
      <alignment horizontal="right" vertical="center"/>
      <protection hidden="1"/>
    </xf>
    <xf numFmtId="164" fontId="14" fillId="11" borderId="14" xfId="1" applyFont="1" applyFill="1" applyBorder="1" applyAlignment="1" applyProtection="1">
      <alignment horizontal="center" vertical="center"/>
      <protection hidden="1"/>
    </xf>
    <xf numFmtId="164" fontId="14" fillId="11" borderId="15" xfId="1" applyFont="1" applyFill="1" applyBorder="1" applyAlignment="1" applyProtection="1">
      <alignment horizontal="center" vertical="center"/>
      <protection hidden="1"/>
    </xf>
    <xf numFmtId="164" fontId="12" fillId="11" borderId="16" xfId="1" applyFont="1" applyFill="1" applyBorder="1" applyAlignment="1" applyProtection="1">
      <alignment horizontal="right" vertical="center"/>
      <protection hidden="1"/>
    </xf>
    <xf numFmtId="0" fontId="14" fillId="11" borderId="17" xfId="1" applyNumberFormat="1" applyFont="1" applyFill="1" applyBorder="1" applyAlignment="1" applyProtection="1">
      <alignment horizontal="right" vertical="center"/>
      <protection hidden="1"/>
    </xf>
    <xf numFmtId="0" fontId="14" fillId="11" borderId="18" xfId="1" applyNumberFormat="1" applyFont="1" applyFill="1" applyBorder="1" applyAlignment="1" applyProtection="1">
      <alignment horizontal="right" vertical="center"/>
      <protection hidden="1"/>
    </xf>
    <xf numFmtId="164" fontId="14" fillId="11" borderId="19" xfId="1" applyFont="1" applyFill="1" applyBorder="1" applyAlignment="1" applyProtection="1">
      <alignment horizontal="right" vertical="center"/>
      <protection hidden="1"/>
    </xf>
    <xf numFmtId="0" fontId="14" fillId="11" borderId="5" xfId="1" applyNumberFormat="1" applyFont="1" applyFill="1" applyBorder="1" applyAlignment="1" applyProtection="1">
      <alignment horizontal="right" vertical="center"/>
      <protection hidden="1"/>
    </xf>
    <xf numFmtId="0" fontId="14" fillId="11" borderId="6" xfId="1" applyNumberFormat="1" applyFont="1" applyFill="1" applyBorder="1" applyAlignment="1" applyProtection="1">
      <alignment horizontal="right" vertical="center"/>
      <protection hidden="1"/>
    </xf>
    <xf numFmtId="164" fontId="14" fillId="11" borderId="7" xfId="1" applyFont="1" applyFill="1" applyBorder="1" applyAlignment="1" applyProtection="1">
      <alignment horizontal="right" vertical="center"/>
      <protection hidden="1"/>
    </xf>
    <xf numFmtId="166" fontId="12" fillId="4" borderId="44" xfId="1" applyNumberFormat="1" applyFont="1" applyFill="1" applyBorder="1" applyAlignment="1" applyProtection="1">
      <alignment vertical="center"/>
      <protection hidden="1"/>
    </xf>
    <xf numFmtId="165" fontId="12" fillId="4" borderId="46" xfId="1" applyNumberFormat="1" applyFont="1" applyFill="1" applyBorder="1" applyAlignment="1" applyProtection="1">
      <alignment vertical="center"/>
      <protection hidden="1"/>
    </xf>
    <xf numFmtId="168" fontId="12" fillId="3" borderId="0" xfId="0" applyNumberFormat="1" applyFont="1" applyFill="1" applyAlignment="1" applyProtection="1">
      <alignment horizontal="left"/>
      <protection hidden="1"/>
    </xf>
    <xf numFmtId="168" fontId="12" fillId="3" borderId="0" xfId="0" applyNumberFormat="1" applyFont="1" applyFill="1" applyAlignment="1" applyProtection="1">
      <alignment vertical="center" wrapText="1"/>
      <protection hidden="1"/>
    </xf>
    <xf numFmtId="168" fontId="12" fillId="3" borderId="0" xfId="0" applyNumberFormat="1" applyFont="1" applyFill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168" fontId="1" fillId="3" borderId="0" xfId="0" applyNumberFormat="1" applyFont="1" applyFill="1" applyBorder="1" applyAlignment="1" applyProtection="1">
      <alignment horizontal="center" vertical="center" wrapText="1"/>
      <protection hidden="1"/>
    </xf>
    <xf numFmtId="168" fontId="2" fillId="3" borderId="25" xfId="0" applyNumberFormat="1" applyFont="1" applyFill="1" applyBorder="1" applyAlignment="1" applyProtection="1">
      <alignment horizontal="center"/>
      <protection hidden="1"/>
    </xf>
    <xf numFmtId="168" fontId="9" fillId="3" borderId="26" xfId="0" applyNumberFormat="1" applyFont="1" applyFill="1" applyBorder="1" applyAlignment="1" applyProtection="1">
      <alignment horizontal="center" vertical="center"/>
      <protection hidden="1"/>
    </xf>
    <xf numFmtId="169" fontId="9" fillId="3" borderId="27" xfId="0" applyNumberFormat="1" applyFont="1" applyFill="1" applyBorder="1" applyAlignment="1" applyProtection="1">
      <alignment horizontal="center" vertical="center"/>
      <protection hidden="1"/>
    </xf>
    <xf numFmtId="168" fontId="9" fillId="3" borderId="10" xfId="0" applyNumberFormat="1" applyFont="1" applyFill="1" applyBorder="1" applyAlignment="1" applyProtection="1">
      <alignment horizontal="center"/>
      <protection hidden="1"/>
    </xf>
    <xf numFmtId="168" fontId="9" fillId="3" borderId="23" xfId="0" applyNumberFormat="1" applyFont="1" applyFill="1" applyBorder="1" applyAlignment="1" applyProtection="1">
      <alignment horizontal="center" vertical="center"/>
      <protection hidden="1"/>
    </xf>
    <xf numFmtId="169" fontId="9" fillId="3" borderId="22" xfId="0" applyNumberFormat="1" applyFont="1" applyFill="1" applyBorder="1" applyAlignment="1" applyProtection="1">
      <alignment horizontal="center" vertical="center"/>
      <protection hidden="1"/>
    </xf>
    <xf numFmtId="0" fontId="12" fillId="3" borderId="0" xfId="0" applyFont="1" applyFill="1" applyBorder="1" applyAlignment="1" applyProtection="1">
      <alignment horizontal="right" vertical="center"/>
      <protection hidden="1"/>
    </xf>
    <xf numFmtId="14" fontId="2" fillId="3" borderId="0" xfId="0" applyNumberFormat="1" applyFont="1" applyFill="1" applyProtection="1">
      <protection hidden="1"/>
    </xf>
    <xf numFmtId="168" fontId="12" fillId="3" borderId="0" xfId="0" applyNumberFormat="1" applyFont="1" applyFill="1" applyBorder="1" applyAlignment="1" applyProtection="1">
      <alignment horizontal="center" vertical="center"/>
      <protection hidden="1"/>
    </xf>
    <xf numFmtId="168" fontId="9" fillId="3" borderId="0" xfId="0" applyNumberFormat="1" applyFont="1" applyFill="1" applyBorder="1" applyAlignment="1" applyProtection="1">
      <alignment horizontal="center" vertical="center"/>
      <protection hidden="1"/>
    </xf>
    <xf numFmtId="168" fontId="9" fillId="3" borderId="11" xfId="0" applyNumberFormat="1" applyFont="1" applyFill="1" applyBorder="1" applyAlignment="1" applyProtection="1">
      <alignment horizontal="center"/>
      <protection hidden="1"/>
    </xf>
    <xf numFmtId="168" fontId="9" fillId="3" borderId="12" xfId="0" applyNumberFormat="1" applyFont="1" applyFill="1" applyBorder="1" applyAlignment="1" applyProtection="1">
      <alignment horizontal="center" vertical="center"/>
      <protection hidden="1"/>
    </xf>
    <xf numFmtId="169" fontId="9" fillId="3" borderId="24" xfId="0" applyNumberFormat="1" applyFont="1" applyFill="1" applyBorder="1" applyAlignment="1" applyProtection="1">
      <alignment horizontal="center" vertical="center"/>
      <protection hidden="1"/>
    </xf>
    <xf numFmtId="168" fontId="1" fillId="11" borderId="30" xfId="0" applyNumberFormat="1" applyFont="1" applyFill="1" applyBorder="1" applyAlignment="1" applyProtection="1">
      <alignment horizontal="center" vertical="center"/>
      <protection hidden="1"/>
    </xf>
    <xf numFmtId="168" fontId="1" fillId="11" borderId="31" xfId="0" applyNumberFormat="1" applyFont="1" applyFill="1" applyBorder="1" applyAlignment="1" applyProtection="1">
      <alignment horizontal="center" vertical="center"/>
      <protection hidden="1"/>
    </xf>
    <xf numFmtId="0" fontId="12" fillId="11" borderId="13" xfId="0" applyFont="1" applyFill="1" applyBorder="1" applyAlignment="1" applyProtection="1">
      <alignment horizontal="center" vertical="center"/>
      <protection hidden="1"/>
    </xf>
    <xf numFmtId="0" fontId="1" fillId="11" borderId="47" xfId="0" applyFont="1" applyFill="1" applyBorder="1" applyAlignment="1" applyProtection="1">
      <alignment horizontal="center" vertical="center"/>
      <protection hidden="1"/>
    </xf>
    <xf numFmtId="164" fontId="39" fillId="11" borderId="61" xfId="11" applyFont="1" applyBorder="1" applyAlignment="1">
      <alignment horizontal="center" vertical="center"/>
      <protection hidden="1"/>
    </xf>
    <xf numFmtId="0" fontId="39" fillId="11" borderId="62" xfId="11" applyNumberFormat="1" applyFont="1" applyBorder="1" applyAlignment="1">
      <alignment horizontal="center" vertical="center"/>
      <protection hidden="1"/>
    </xf>
    <xf numFmtId="0" fontId="39" fillId="11" borderId="61" xfId="11" applyNumberFormat="1" applyFont="1" applyBorder="1" applyAlignment="1">
      <alignment horizontal="center" vertical="center"/>
      <protection hidden="1"/>
    </xf>
    <xf numFmtId="0" fontId="39" fillId="11" borderId="63" xfId="11" applyNumberFormat="1" applyFont="1" applyBorder="1" applyAlignment="1">
      <alignment horizontal="center" vertical="center"/>
      <protection hidden="1"/>
    </xf>
    <xf numFmtId="0" fontId="39" fillId="11" borderId="64" xfId="11" applyNumberFormat="1" applyFont="1" applyBorder="1" applyAlignment="1">
      <alignment horizontal="center" vertical="center"/>
      <protection hidden="1"/>
    </xf>
    <xf numFmtId="0" fontId="39" fillId="11" borderId="65" xfId="11" applyNumberFormat="1" applyFont="1" applyBorder="1" applyAlignment="1">
      <alignment horizontal="center" vertical="center"/>
      <protection hidden="1"/>
    </xf>
    <xf numFmtId="171" fontId="24" fillId="0" borderId="54" xfId="8" applyFont="1" applyFill="1" applyBorder="1" applyAlignment="1" applyProtection="1">
      <alignment horizontal="right" vertical="center"/>
      <protection locked="0"/>
    </xf>
    <xf numFmtId="171" fontId="24" fillId="0" borderId="55" xfId="8" applyFont="1" applyFill="1" applyBorder="1" applyAlignment="1" applyProtection="1">
      <alignment horizontal="right" vertical="center"/>
      <protection locked="0"/>
    </xf>
    <xf numFmtId="171" fontId="24" fillId="0" borderId="56" xfId="8" applyFont="1" applyFill="1" applyBorder="1" applyAlignment="1" applyProtection="1">
      <alignment horizontal="right" vertical="center"/>
      <protection locked="0"/>
    </xf>
    <xf numFmtId="171" fontId="24" fillId="0" borderId="57" xfId="9" applyFont="1" applyFill="1" applyBorder="1" applyAlignment="1" applyProtection="1">
      <alignment horizontal="right" vertical="center"/>
      <protection locked="0"/>
    </xf>
    <xf numFmtId="171" fontId="24" fillId="0" borderId="58" xfId="9" applyFont="1" applyFill="1" applyBorder="1" applyAlignment="1" applyProtection="1">
      <alignment horizontal="right" vertical="center"/>
      <protection locked="0"/>
    </xf>
    <xf numFmtId="171" fontId="24" fillId="0" borderId="59" xfId="9" applyFont="1" applyFill="1" applyBorder="1" applyAlignment="1" applyProtection="1">
      <alignment horizontal="right" vertical="center"/>
      <protection locked="0"/>
    </xf>
    <xf numFmtId="164" fontId="32" fillId="3" borderId="60" xfId="1" applyFont="1" applyFill="1" applyBorder="1" applyAlignment="1" applyProtection="1">
      <alignment horizontal="center" vertical="center"/>
      <protection hidden="1"/>
    </xf>
    <xf numFmtId="171" fontId="18" fillId="9" borderId="67" xfId="8" applyBorder="1">
      <alignment vertical="center"/>
      <protection hidden="1"/>
    </xf>
    <xf numFmtId="171" fontId="18" fillId="9" borderId="48" xfId="9" applyBorder="1">
      <alignment vertical="center"/>
      <protection hidden="1"/>
    </xf>
    <xf numFmtId="0" fontId="38" fillId="3" borderId="0" xfId="0" applyFont="1" applyFill="1" applyBorder="1" applyAlignment="1" applyProtection="1">
      <alignment horizontal="left" vertical="top" wrapText="1"/>
      <protection hidden="1"/>
    </xf>
    <xf numFmtId="0" fontId="30" fillId="3" borderId="0" xfId="0" applyFont="1" applyFill="1" applyBorder="1" applyAlignment="1" applyProtection="1">
      <alignment horizontal="left" vertical="center"/>
      <protection hidden="1"/>
    </xf>
    <xf numFmtId="164" fontId="25" fillId="3" borderId="5" xfId="1" applyFont="1" applyFill="1" applyBorder="1" applyAlignment="1" applyProtection="1">
      <alignment horizontal="left" vertical="center"/>
      <protection locked="0"/>
    </xf>
    <xf numFmtId="164" fontId="25" fillId="3" borderId="6" xfId="1" applyFont="1" applyFill="1" applyBorder="1" applyAlignment="1" applyProtection="1">
      <alignment horizontal="left" vertical="center"/>
      <protection locked="0"/>
    </xf>
    <xf numFmtId="164" fontId="25" fillId="3" borderId="7" xfId="1" applyFont="1" applyFill="1" applyBorder="1" applyAlignment="1" applyProtection="1">
      <alignment horizontal="left" vertical="center"/>
      <protection locked="0"/>
    </xf>
    <xf numFmtId="0" fontId="31" fillId="18" borderId="14" xfId="1" applyNumberFormat="1" applyFont="1" applyFill="1" applyBorder="1" applyAlignment="1" applyProtection="1">
      <alignment horizontal="right" vertical="center"/>
      <protection hidden="1"/>
    </xf>
    <xf numFmtId="0" fontId="31" fillId="18" borderId="0" xfId="1" applyNumberFormat="1" applyFont="1" applyFill="1" applyBorder="1" applyAlignment="1" applyProtection="1">
      <alignment horizontal="right" vertical="center"/>
      <protection hidden="1"/>
    </xf>
    <xf numFmtId="0" fontId="15" fillId="13" borderId="16" xfId="1" applyNumberFormat="1" applyFont="1" applyFill="1" applyBorder="1" applyAlignment="1" applyProtection="1">
      <alignment horizontal="left" vertical="center" wrapText="1" indent="1"/>
      <protection hidden="1"/>
    </xf>
    <xf numFmtId="0" fontId="15" fillId="13" borderId="14" xfId="1" applyNumberFormat="1" applyFont="1" applyFill="1" applyBorder="1" applyAlignment="1" applyProtection="1">
      <alignment horizontal="left" vertical="center" wrapText="1" indent="1"/>
      <protection hidden="1"/>
    </xf>
    <xf numFmtId="164" fontId="12" fillId="11" borderId="5" xfId="1" applyFont="1" applyFill="1" applyBorder="1" applyAlignment="1" applyProtection="1">
      <alignment horizontal="center" vertical="center"/>
      <protection hidden="1"/>
    </xf>
    <xf numFmtId="164" fontId="12" fillId="11" borderId="6" xfId="1" applyFont="1" applyFill="1" applyBorder="1" applyAlignment="1" applyProtection="1">
      <alignment horizontal="center" vertical="center"/>
      <protection hidden="1"/>
    </xf>
    <xf numFmtId="164" fontId="12" fillId="11" borderId="7" xfId="1" applyFont="1" applyFill="1" applyBorder="1" applyAlignment="1" applyProtection="1">
      <alignment horizontal="center" vertical="center"/>
      <protection hidden="1"/>
    </xf>
    <xf numFmtId="164" fontId="1" fillId="11" borderId="5" xfId="1" applyFont="1" applyFill="1" applyBorder="1" applyAlignment="1" applyProtection="1">
      <alignment horizontal="center" vertical="center"/>
      <protection hidden="1"/>
    </xf>
    <xf numFmtId="164" fontId="1" fillId="11" borderId="6" xfId="1" applyFont="1" applyFill="1" applyBorder="1" applyAlignment="1" applyProtection="1">
      <alignment horizontal="center" vertical="center"/>
      <protection hidden="1"/>
    </xf>
    <xf numFmtId="164" fontId="1" fillId="11" borderId="7" xfId="1" applyFont="1" applyFill="1" applyBorder="1" applyAlignment="1" applyProtection="1">
      <alignment horizontal="center" vertical="center"/>
      <protection hidden="1"/>
    </xf>
    <xf numFmtId="171" fontId="8" fillId="9" borderId="66" xfId="8" applyFont="1" applyBorder="1" applyAlignment="1">
      <alignment horizontal="right" vertical="center"/>
      <protection hidden="1"/>
    </xf>
    <xf numFmtId="171" fontId="8" fillId="9" borderId="67" xfId="8" applyFont="1" applyBorder="1" applyAlignment="1">
      <alignment horizontal="right" vertical="center"/>
      <protection hidden="1"/>
    </xf>
    <xf numFmtId="171" fontId="8" fillId="9" borderId="68" xfId="8" applyFont="1" applyBorder="1" applyAlignment="1">
      <alignment horizontal="right" vertical="center"/>
      <protection hidden="1"/>
    </xf>
    <xf numFmtId="171" fontId="8" fillId="9" borderId="69" xfId="9" applyFont="1" applyBorder="1" applyAlignment="1">
      <alignment horizontal="right" vertical="center"/>
      <protection hidden="1"/>
    </xf>
    <xf numFmtId="171" fontId="8" fillId="9" borderId="48" xfId="9" applyFont="1" applyBorder="1" applyAlignment="1">
      <alignment horizontal="right" vertical="center"/>
      <protection hidden="1"/>
    </xf>
    <xf numFmtId="171" fontId="8" fillId="9" borderId="70" xfId="9" applyFont="1" applyBorder="1" applyAlignment="1">
      <alignment horizontal="right" vertical="center"/>
      <protection hidden="1"/>
    </xf>
    <xf numFmtId="171" fontId="18" fillId="9" borderId="0" xfId="8">
      <alignment vertical="center"/>
      <protection hidden="1"/>
    </xf>
    <xf numFmtId="171" fontId="18" fillId="9" borderId="48" xfId="9">
      <alignment vertical="center"/>
      <protection hidden="1"/>
    </xf>
    <xf numFmtId="168" fontId="12" fillId="11" borderId="44" xfId="0" applyNumberFormat="1" applyFont="1" applyFill="1" applyBorder="1" applyAlignment="1" applyProtection="1">
      <alignment horizontal="center" vertical="center"/>
      <protection hidden="1"/>
    </xf>
    <xf numFmtId="168" fontId="12" fillId="11" borderId="46" xfId="0" applyNumberFormat="1" applyFont="1" applyFill="1" applyBorder="1" applyAlignment="1" applyProtection="1">
      <alignment horizontal="center" vertical="center"/>
      <protection hidden="1"/>
    </xf>
    <xf numFmtId="168" fontId="1" fillId="19" borderId="13" xfId="0" applyNumberFormat="1" applyFont="1" applyFill="1" applyBorder="1" applyAlignment="1" applyProtection="1">
      <alignment horizontal="center" vertical="center"/>
      <protection hidden="1"/>
    </xf>
    <xf numFmtId="168" fontId="1" fillId="19" borderId="47" xfId="0" applyNumberFormat="1" applyFont="1" applyFill="1" applyBorder="1" applyAlignment="1" applyProtection="1">
      <alignment horizontal="center" vertical="center"/>
      <protection hidden="1"/>
    </xf>
    <xf numFmtId="0" fontId="40" fillId="3" borderId="0" xfId="0" applyFont="1" applyFill="1" applyBorder="1" applyAlignment="1" applyProtection="1">
      <alignment horizontal="left" vertical="center"/>
      <protection hidden="1"/>
    </xf>
    <xf numFmtId="0" fontId="15" fillId="13" borderId="15" xfId="1" applyNumberFormat="1" applyFont="1" applyFill="1" applyBorder="1" applyAlignment="1" applyProtection="1">
      <alignment horizontal="left" vertical="center" wrapText="1" indent="1"/>
      <protection hidden="1"/>
    </xf>
  </cellXfs>
  <cellStyles count="27">
    <cellStyle name="60% - Accent1" xfId="6" builtinId="32" customBuiltin="1"/>
    <cellStyle name="Background" xfId="7" xr:uid="{00000000-0005-0000-0000-000001000000}"/>
    <cellStyle name="Bad" xfId="4" builtinId="27" customBuiltin="1"/>
    <cellStyle name="Banner 1" xfId="8" xr:uid="{00000000-0005-0000-0000-000003000000}"/>
    <cellStyle name="Banner 2" xfId="9" xr:uid="{00000000-0005-0000-0000-000004000000}"/>
    <cellStyle name="Column Head 1" xfId="10" xr:uid="{00000000-0005-0000-0000-000005000000}"/>
    <cellStyle name="Column Head 2" xfId="11" xr:uid="{00000000-0005-0000-0000-000006000000}"/>
    <cellStyle name="Comma" xfId="1" builtinId="3"/>
    <cellStyle name="Comma (0)" xfId="12" xr:uid="{00000000-0005-0000-0000-000008000000}"/>
    <cellStyle name="Comma (0) _" xfId="13" xr:uid="{00000000-0005-0000-0000-000009000000}"/>
    <cellStyle name="Comma (2)" xfId="14" xr:uid="{00000000-0005-0000-0000-00000A000000}"/>
    <cellStyle name="Comma (2) _" xfId="15" xr:uid="{00000000-0005-0000-0000-00000B000000}"/>
    <cellStyle name="Good" xfId="3" builtinId="26" customBuiltin="1"/>
    <cellStyle name="Header" xfId="16" xr:uid="{00000000-0005-0000-0000-00000D000000}"/>
    <cellStyle name="Heading 3" xfId="2" builtinId="18" customBuiltin="1"/>
    <cellStyle name="Locked Text" xfId="17" xr:uid="{00000000-0005-0000-0000-00000F000000}"/>
    <cellStyle name="Neutral" xfId="5" builtinId="28" customBuiltin="1"/>
    <cellStyle name="Normal" xfId="0" builtinId="0" customBuiltin="1"/>
    <cellStyle name="Total $ (0)" xfId="18" xr:uid="{00000000-0005-0000-0000-000012000000}"/>
    <cellStyle name="Total $ (0) _" xfId="19" xr:uid="{00000000-0005-0000-0000-000013000000}"/>
    <cellStyle name="Total $ (2)" xfId="20" xr:uid="{00000000-0005-0000-0000-000014000000}"/>
    <cellStyle name="Total $ (2) _" xfId="21" xr:uid="{00000000-0005-0000-0000-000015000000}"/>
    <cellStyle name="Total (0)" xfId="22" xr:uid="{00000000-0005-0000-0000-000016000000}"/>
    <cellStyle name="Total (0) _" xfId="23" xr:uid="{00000000-0005-0000-0000-000017000000}"/>
    <cellStyle name="Total (2)" xfId="24" xr:uid="{00000000-0005-0000-0000-000018000000}"/>
    <cellStyle name="Total (2) _" xfId="25" xr:uid="{00000000-0005-0000-0000-000019000000}"/>
    <cellStyle name="Unlocked Text" xfId="26" xr:uid="{00000000-0005-0000-0000-00001A000000}"/>
  </cellStyles>
  <dxfs count="6">
    <dxf>
      <font>
        <color rgb="FF9C0006"/>
      </font>
    </dxf>
    <dxf>
      <font>
        <color rgb="FF9C0006"/>
      </font>
    </dxf>
    <dxf>
      <font>
        <b/>
        <i val="0"/>
        <color theme="0"/>
      </font>
      <fill>
        <patternFill>
          <bgColor rgb="FF800000"/>
        </patternFill>
      </fill>
    </dxf>
    <dxf>
      <font>
        <b/>
        <i val="0"/>
        <u val="none"/>
        <color theme="0"/>
      </font>
      <fill>
        <patternFill>
          <bgColor rgb="FFFF0000"/>
        </patternFill>
      </fill>
    </dxf>
    <dxf>
      <font>
        <b/>
        <i val="0"/>
        <color rgb="FF969696"/>
      </font>
    </dxf>
    <dxf>
      <font>
        <b/>
        <i val="0"/>
        <color rgb="FF96969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law.ato.gov.au/atolaw/view.htm?locid=%27CGD/TD33/NAT/ATO" TargetMode="External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5" Type="http://schemas.openxmlformats.org/officeDocument/2006/relationships/image" Target="../media/image4.sv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15</xdr:row>
      <xdr:rowOff>47625</xdr:rowOff>
    </xdr:from>
    <xdr:to>
      <xdr:col>11</xdr:col>
      <xdr:colOff>19050</xdr:colOff>
      <xdr:row>17</xdr:row>
      <xdr:rowOff>26625</xdr:rowOff>
    </xdr:to>
    <xdr:sp macro="[0]!_xludf.Sort" textlink="">
      <xdr:nvSpPr>
        <xdr:cNvPr id="9" name="Rounded Rectangle 4">
          <a:extLst>
            <a:ext uri="{FF2B5EF4-FFF2-40B4-BE49-F238E27FC236}">
              <a16:creationId xmlns:a16="http://schemas.microsoft.com/office/drawing/2014/main" id="{C9E4D8E9-B7C7-4512-8396-8CD956A5E536}"/>
            </a:ext>
          </a:extLst>
        </xdr:cNvPr>
        <xdr:cNvSpPr>
          <a:spLocks noChangeAspect="1"/>
        </xdr:cNvSpPr>
      </xdr:nvSpPr>
      <xdr:spPr>
        <a:xfrm>
          <a:off x="5238750" y="2876550"/>
          <a:ext cx="1571625" cy="360000"/>
        </a:xfrm>
        <a:prstGeom prst="roundRect">
          <a:avLst/>
        </a:prstGeom>
        <a:solidFill>
          <a:schemeClr val="bg1">
            <a:lumMod val="95000"/>
          </a:schemeClr>
        </a:solidFill>
        <a:ln w="12700" cmpd="thickThin">
          <a:solidFill>
            <a:schemeClr val="bg1">
              <a:lumMod val="50000"/>
            </a:schemeClr>
          </a:solidFill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 anchorCtr="1"/>
        <a:lstStyle/>
        <a:p>
          <a:pPr algn="ctr"/>
          <a:r>
            <a:rPr lang="en-AU" sz="800" b="1">
              <a:ln>
                <a:noFill/>
              </a:ln>
              <a:solidFill>
                <a:schemeClr val="accent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Sort Table in Date Order</a:t>
          </a:r>
        </a:p>
        <a:p>
          <a:pPr algn="ctr"/>
          <a:r>
            <a:rPr lang="en-AU" sz="800" b="1">
              <a:ln>
                <a:noFill/>
              </a:ln>
              <a:solidFill>
                <a:schemeClr val="accent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and</a:t>
          </a:r>
          <a:r>
            <a:rPr lang="en-AU" sz="800" b="1" baseline="0">
              <a:ln>
                <a:noFill/>
              </a:ln>
              <a:solidFill>
                <a:schemeClr val="accent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 </a:t>
          </a:r>
          <a:r>
            <a:rPr lang="en-AU" sz="800" b="1">
              <a:ln>
                <a:noFill/>
              </a:ln>
              <a:solidFill>
                <a:schemeClr val="accent1">
                  <a:lumMod val="50000"/>
                </a:schemeClr>
              </a:solidFill>
              <a:latin typeface="Arial" pitchFamily="34" charset="0"/>
              <a:cs typeface="Arial" pitchFamily="34" charset="0"/>
            </a:rPr>
            <a:t>Remove Blank Rows</a:t>
          </a:r>
        </a:p>
      </xdr:txBody>
    </xdr:sp>
    <xdr:clientData/>
  </xdr:twoCellAnchor>
  <xdr:twoCellAnchor editAs="oneCell">
    <xdr:from>
      <xdr:col>13</xdr:col>
      <xdr:colOff>685800</xdr:colOff>
      <xdr:row>0</xdr:row>
      <xdr:rowOff>85725</xdr:rowOff>
    </xdr:from>
    <xdr:to>
      <xdr:col>14</xdr:col>
      <xdr:colOff>257175</xdr:colOff>
      <xdr:row>1</xdr:row>
      <xdr:rowOff>190500</xdr:rowOff>
    </xdr:to>
    <xdr:pic macro="[0]!PrintWorksheet">
      <xdr:nvPicPr>
        <xdr:cNvPr id="8" name="Graphic 7" descr="Fax">
          <a:extLst>
            <a:ext uri="{FF2B5EF4-FFF2-40B4-BE49-F238E27FC236}">
              <a16:creationId xmlns:a16="http://schemas.microsoft.com/office/drawing/2014/main" id="{2A25FC9A-33D6-428A-9BD9-C331E17DA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801100" y="85725"/>
          <a:ext cx="352425" cy="352425"/>
        </a:xfrm>
        <a:prstGeom prst="rect">
          <a:avLst/>
        </a:prstGeom>
      </xdr:spPr>
    </xdr:pic>
    <xdr:clientData fPrintsWithSheet="0"/>
  </xdr:twoCellAnchor>
  <xdr:twoCellAnchor editAs="oneCell">
    <xdr:from>
      <xdr:col>12</xdr:col>
      <xdr:colOff>628650</xdr:colOff>
      <xdr:row>0</xdr:row>
      <xdr:rowOff>85725</xdr:rowOff>
    </xdr:from>
    <xdr:to>
      <xdr:col>13</xdr:col>
      <xdr:colOff>204216</xdr:colOff>
      <xdr:row>1</xdr:row>
      <xdr:rowOff>194691</xdr:rowOff>
    </xdr:to>
    <xdr:pic>
      <xdr:nvPicPr>
        <xdr:cNvPr id="10" name="Graphic 9" descr="Information">
          <a:hlinkClick xmlns:r="http://schemas.openxmlformats.org/officeDocument/2006/relationships" r:id="rId3" tooltip="TD 33 - Capital Gains: How do you identify individual shares within a holding of identical shares?"/>
          <a:extLst>
            <a:ext uri="{FF2B5EF4-FFF2-40B4-BE49-F238E27FC236}">
              <a16:creationId xmlns:a16="http://schemas.microsoft.com/office/drawing/2014/main" id="{C858D3DE-F4FC-4F68-966F-4E5163D78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7962900" y="85725"/>
          <a:ext cx="356616" cy="356616"/>
        </a:xfrm>
        <a:prstGeom prst="rect">
          <a:avLst/>
        </a:prstGeom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609600</xdr:colOff>
      <xdr:row>0</xdr:row>
      <xdr:rowOff>85725</xdr:rowOff>
    </xdr:from>
    <xdr:to>
      <xdr:col>9</xdr:col>
      <xdr:colOff>247650</xdr:colOff>
      <xdr:row>1</xdr:row>
      <xdr:rowOff>190500</xdr:rowOff>
    </xdr:to>
    <xdr:pic macro="[0]!PrintChoice">
      <xdr:nvPicPr>
        <xdr:cNvPr id="4" name="Graphic 3" descr="Fax">
          <a:extLst>
            <a:ext uri="{FF2B5EF4-FFF2-40B4-BE49-F238E27FC236}">
              <a16:creationId xmlns:a16="http://schemas.microsoft.com/office/drawing/2014/main" id="{ECE8BB9D-2AF2-4C1F-BF50-448ACF354B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829175" y="85725"/>
          <a:ext cx="352425" cy="352425"/>
        </a:xfrm>
        <a:prstGeom prst="rect">
          <a:avLst/>
        </a:prstGeom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333375</xdr:colOff>
      <xdr:row>0</xdr:row>
      <xdr:rowOff>85725</xdr:rowOff>
    </xdr:from>
    <xdr:to>
      <xdr:col>8</xdr:col>
      <xdr:colOff>685800</xdr:colOff>
      <xdr:row>1</xdr:row>
      <xdr:rowOff>190500</xdr:rowOff>
    </xdr:to>
    <xdr:pic macro="[0]!PrintCpi">
      <xdr:nvPicPr>
        <xdr:cNvPr id="4" name="Graphic 3" descr="Fax">
          <a:extLst>
            <a:ext uri="{FF2B5EF4-FFF2-40B4-BE49-F238E27FC236}">
              <a16:creationId xmlns:a16="http://schemas.microsoft.com/office/drawing/2014/main" id="{16F04100-A347-41A5-A8F5-20EB3132DF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895850" y="85725"/>
          <a:ext cx="352425" cy="352425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7030A0"/>
    <pageSetUpPr autoPageBreaks="0" fitToPage="1"/>
  </sheetPr>
  <dimension ref="A1:V111"/>
  <sheetViews>
    <sheetView showRowColHeaders="0" showZeros="0" tabSelected="1" zoomScaleNormal="100" workbookViewId="0">
      <pane ySplit="2" topLeftCell="A3" activePane="bottomLeft" state="frozen"/>
      <selection activeCell="B1" sqref="B1"/>
      <selection pane="bottomLeft"/>
    </sheetView>
  </sheetViews>
  <sheetFormatPr defaultRowHeight="15" customHeight="1" x14ac:dyDescent="0.2"/>
  <cols>
    <col min="1" max="1" width="3.5703125" style="41" hidden="1" customWidth="1"/>
    <col min="2" max="2" width="0.85546875" style="41" customWidth="1"/>
    <col min="3" max="3" width="3.7109375" style="41" customWidth="1"/>
    <col min="4" max="18" width="11.7109375" style="41" customWidth="1"/>
    <col min="19" max="19" width="3.7109375" style="41" customWidth="1"/>
    <col min="20" max="20" width="0.85546875" style="41" customWidth="1"/>
    <col min="21" max="21" width="6.85546875" style="41" customWidth="1"/>
    <col min="22" max="22" width="9.140625" style="41" hidden="1" customWidth="1"/>
    <col min="23" max="16384" width="9.140625" style="41"/>
  </cols>
  <sheetData>
    <row r="1" spans="4:22" s="58" customFormat="1" ht="20.100000000000001" customHeight="1" x14ac:dyDescent="0.2">
      <c r="D1" s="80" t="s">
        <v>2</v>
      </c>
      <c r="E1" s="81"/>
      <c r="F1" s="81"/>
      <c r="G1" s="81"/>
      <c r="H1" s="81"/>
      <c r="I1" s="81"/>
      <c r="J1" s="255"/>
      <c r="K1" s="255"/>
      <c r="L1" s="255"/>
      <c r="M1" s="255"/>
      <c r="N1" s="255"/>
      <c r="O1" s="83"/>
      <c r="P1" s="248" t="s">
        <v>57</v>
      </c>
      <c r="Q1" s="249"/>
      <c r="R1" s="250"/>
      <c r="V1" s="60"/>
    </row>
    <row r="2" spans="4:22" s="57" customFormat="1" ht="20.100000000000001" customHeight="1" x14ac:dyDescent="0.2">
      <c r="D2" s="84" t="s">
        <v>70</v>
      </c>
      <c r="E2" s="85"/>
      <c r="F2" s="85"/>
      <c r="G2" s="85"/>
      <c r="H2" s="85"/>
      <c r="I2" s="85"/>
      <c r="J2" s="85"/>
      <c r="K2" s="85"/>
      <c r="L2" s="256"/>
      <c r="M2" s="256"/>
      <c r="N2" s="256"/>
      <c r="O2" s="87"/>
      <c r="P2" s="251" t="s">
        <v>58</v>
      </c>
      <c r="Q2" s="252"/>
      <c r="R2" s="253"/>
      <c r="V2" s="61"/>
    </row>
    <row r="3" spans="4:22" s="29" customFormat="1" ht="15" customHeight="1" x14ac:dyDescent="0.2">
      <c r="D3" s="28"/>
      <c r="E3" s="28"/>
      <c r="F3" s="28"/>
      <c r="G3" s="28"/>
      <c r="H3" s="28"/>
      <c r="I3" s="28"/>
      <c r="J3" s="28"/>
      <c r="K3" s="28"/>
      <c r="L3" s="30"/>
      <c r="M3" s="30"/>
      <c r="N3" s="31"/>
      <c r="O3" s="32"/>
      <c r="P3" s="32"/>
      <c r="Q3" s="32"/>
      <c r="R3" s="32"/>
      <c r="S3" s="32"/>
      <c r="T3" s="32"/>
      <c r="U3" s="32"/>
      <c r="V3" s="62"/>
    </row>
    <row r="4" spans="4:22" s="29" customFormat="1" ht="3.95" customHeight="1" x14ac:dyDescent="0.2">
      <c r="D4" s="28"/>
      <c r="E4" s="28"/>
      <c r="F4" s="28"/>
      <c r="G4" s="28"/>
      <c r="H4" s="28"/>
      <c r="I4" s="28"/>
      <c r="J4" s="28"/>
      <c r="K4" s="28"/>
      <c r="L4" s="30"/>
      <c r="M4" s="30"/>
      <c r="N4" s="31"/>
      <c r="O4" s="32"/>
      <c r="P4" s="32"/>
      <c r="Q4" s="32"/>
      <c r="R4" s="32"/>
      <c r="S4" s="32"/>
      <c r="T4" s="32"/>
      <c r="U4" s="32"/>
      <c r="V4" s="62"/>
    </row>
    <row r="5" spans="4:22" s="29" customFormat="1" ht="15" customHeight="1" x14ac:dyDescent="0.2">
      <c r="I5" s="28"/>
      <c r="J5" s="284" t="s">
        <v>66</v>
      </c>
      <c r="K5" s="75"/>
      <c r="L5" s="35"/>
      <c r="M5" s="76" t="s">
        <v>55</v>
      </c>
      <c r="N5" s="36"/>
      <c r="O5" s="70" t="s">
        <v>9</v>
      </c>
      <c r="P5" s="68" t="s">
        <v>10</v>
      </c>
      <c r="Q5" s="69" t="s">
        <v>11</v>
      </c>
      <c r="R5" s="59" t="s">
        <v>0</v>
      </c>
      <c r="S5" s="37"/>
      <c r="T5" s="32"/>
      <c r="U5" s="32"/>
      <c r="V5" s="62"/>
    </row>
    <row r="6" spans="4:22" s="29" customFormat="1" ht="15" customHeight="1" x14ac:dyDescent="0.2">
      <c r="D6" s="33" t="s">
        <v>13</v>
      </c>
      <c r="E6" s="259"/>
      <c r="F6" s="260"/>
      <c r="G6" s="260"/>
      <c r="H6" s="261"/>
      <c r="I6" s="28"/>
      <c r="J6" s="258"/>
      <c r="K6" s="34"/>
      <c r="L6" s="35"/>
      <c r="M6" s="38" t="s">
        <v>8</v>
      </c>
      <c r="N6" s="36"/>
      <c r="O6" s="131">
        <f>Choices!O90</f>
        <v>0</v>
      </c>
      <c r="P6" s="132">
        <f>Choices!S90</f>
        <v>0</v>
      </c>
      <c r="Q6" s="133">
        <f>R6-O6-P6</f>
        <v>0</v>
      </c>
      <c r="R6" s="134">
        <f>Sold</f>
        <v>0</v>
      </c>
      <c r="S6" s="37"/>
      <c r="T6" s="32"/>
      <c r="U6" s="32"/>
      <c r="V6" s="56">
        <f>E10</f>
        <v>0</v>
      </c>
    </row>
    <row r="7" spans="4:22" s="29" customFormat="1" ht="15" customHeight="1" x14ac:dyDescent="0.2">
      <c r="F7" s="28"/>
      <c r="G7" s="28"/>
      <c r="H7" s="28"/>
      <c r="I7" s="92">
        <v>1</v>
      </c>
      <c r="J7" s="257" t="s">
        <v>65</v>
      </c>
      <c r="K7" s="257"/>
      <c r="L7" s="30"/>
      <c r="M7" s="38" t="s">
        <v>52</v>
      </c>
      <c r="O7" s="135">
        <f>SUMPRODUCT(Choices!K15:K89,Choices!O15:O89)</f>
        <v>0</v>
      </c>
      <c r="P7" s="136">
        <f>SUMPRODUCT(Choices!K15:K89,Choices!S15:S89)</f>
        <v>0</v>
      </c>
      <c r="Q7" s="137">
        <f>SUMIF(P21:P95,"&lt;&gt;0",K21:K95)</f>
        <v>0</v>
      </c>
      <c r="R7" s="137">
        <f>SUM(O7:Q7)</f>
        <v>0</v>
      </c>
      <c r="S7" s="37"/>
      <c r="T7" s="32"/>
      <c r="U7" s="32"/>
    </row>
    <row r="8" spans="4:22" s="29" customFormat="1" ht="15" customHeight="1" x14ac:dyDescent="0.2">
      <c r="D8" s="33" t="s">
        <v>14</v>
      </c>
      <c r="E8" s="120"/>
      <c r="F8" s="262" t="str">
        <f>IF(OR(F10&gt;0,F9&gt;0),"Reconcile Quantities in Table Below",IF(Sold&gt;E10,"Disposals in Table Exceed Quantity Sold",""))</f>
        <v/>
      </c>
      <c r="G8" s="263"/>
      <c r="H8" s="263"/>
      <c r="J8" s="257"/>
      <c r="K8" s="257"/>
      <c r="L8" s="39"/>
      <c r="M8" s="38" t="s">
        <v>53</v>
      </c>
      <c r="O8" s="138">
        <f>SUMPRODUCT(Choices!L15:L89,Choices!O15:O89)</f>
        <v>0</v>
      </c>
      <c r="P8" s="139">
        <f>SUMPRODUCT(Choices!P15:P89,Choices!S15:S89)</f>
        <v>0</v>
      </c>
      <c r="Q8" s="140">
        <f>SUMIF(P21:P95,"&lt;&gt;0",L21:L95)</f>
        <v>0</v>
      </c>
      <c r="R8" s="140">
        <f>SUM(O8:Q8)</f>
        <v>0</v>
      </c>
      <c r="S8" s="40"/>
      <c r="T8" s="32"/>
      <c r="U8" s="32"/>
    </row>
    <row r="9" spans="4:22" ht="15" customHeight="1" x14ac:dyDescent="0.2">
      <c r="D9" s="33" t="s">
        <v>7</v>
      </c>
      <c r="E9" s="154"/>
      <c r="F9" s="77">
        <f>IF(E10&gt;Acquired,E10-Acquired,0)</f>
        <v>0</v>
      </c>
      <c r="G9" s="78" t="str">
        <f>IF(Acquired&lt;E10,"acquisitions still to be shown","")</f>
        <v/>
      </c>
      <c r="H9" s="79"/>
      <c r="J9" s="257"/>
      <c r="K9" s="257"/>
      <c r="M9" s="42" t="s">
        <v>69</v>
      </c>
      <c r="N9" s="42"/>
      <c r="O9" s="141">
        <f>O7-O8</f>
        <v>0</v>
      </c>
      <c r="P9" s="142">
        <f>P7-P8</f>
        <v>0</v>
      </c>
      <c r="Q9" s="143">
        <f>Q7-Q8</f>
        <v>0</v>
      </c>
      <c r="R9" s="143">
        <f>SUM(O9:Q9)</f>
        <v>0</v>
      </c>
      <c r="S9" s="40"/>
      <c r="V9" s="56">
        <f>SUM(N96:P96)</f>
        <v>0</v>
      </c>
    </row>
    <row r="10" spans="4:22" ht="15" customHeight="1" x14ac:dyDescent="0.2">
      <c r="D10" s="33" t="s">
        <v>8</v>
      </c>
      <c r="E10" s="121"/>
      <c r="F10" s="77">
        <f>IF(E10&gt;Sold,E10-Sold,0)</f>
        <v>0</v>
      </c>
      <c r="G10" s="78" t="str">
        <f>IF(Sold&lt;E10,"disposals still to be selected","")</f>
        <v/>
      </c>
      <c r="H10" s="79"/>
      <c r="J10" s="257"/>
      <c r="K10" s="257"/>
      <c r="L10" s="39"/>
      <c r="M10" s="38" t="s">
        <v>46</v>
      </c>
      <c r="N10" s="42"/>
      <c r="O10" s="144">
        <f>IF(Q9&lt;0,MAX(-O9,Q9),0)</f>
        <v>0</v>
      </c>
      <c r="P10" s="145">
        <f>IF(Q9&lt;0,MAX(-P9,Q9-O10),0)</f>
        <v>0</v>
      </c>
      <c r="Q10" s="146">
        <f>-O10-P10</f>
        <v>0</v>
      </c>
      <c r="R10" s="146">
        <f>SUM(O10:Q10)</f>
        <v>0</v>
      </c>
      <c r="S10" s="40"/>
    </row>
    <row r="11" spans="4:22" ht="15" customHeight="1" x14ac:dyDescent="0.2">
      <c r="D11" s="33"/>
      <c r="E11" s="43"/>
      <c r="J11" s="257"/>
      <c r="K11" s="257"/>
      <c r="M11" s="38"/>
      <c r="N11" s="42"/>
      <c r="O11" s="147">
        <f>IF(O9&lt;&gt;"                 Error",O9+O10,0)</f>
        <v>0</v>
      </c>
      <c r="P11" s="148">
        <f>IF(P9&lt;&gt;"                 Error",P9+P10,0)</f>
        <v>0</v>
      </c>
      <c r="Q11" s="149">
        <f>IF(Q9&lt;&gt;"                 Error",Q9+Q10,0)</f>
        <v>0</v>
      </c>
      <c r="R11" s="149">
        <f>R9+R10</f>
        <v>0</v>
      </c>
      <c r="S11" s="40"/>
    </row>
    <row r="12" spans="4:22" ht="15" customHeight="1" x14ac:dyDescent="0.2">
      <c r="D12" s="76" t="s">
        <v>64</v>
      </c>
      <c r="E12" s="36"/>
      <c r="F12" s="73" t="s">
        <v>25</v>
      </c>
      <c r="G12" s="71" t="s">
        <v>24</v>
      </c>
      <c r="H12" s="72" t="s">
        <v>0</v>
      </c>
      <c r="J12" s="257"/>
      <c r="K12" s="257"/>
      <c r="L12" s="44"/>
      <c r="M12" s="38" t="s">
        <v>44</v>
      </c>
      <c r="N12" s="42"/>
      <c r="O12" s="138">
        <f>IF(O11&gt;0,MIN(O11,F13,F13-Q12),0)</f>
        <v>0</v>
      </c>
      <c r="P12" s="139">
        <f>IF(P11&gt;0,MIN(P11,F13-O12-Q12),0)</f>
        <v>0</v>
      </c>
      <c r="Q12" s="140">
        <f>IF(AND(F13&gt;0,Q11&gt;0),MIN(Q11,F13),0)</f>
        <v>0</v>
      </c>
      <c r="R12" s="140">
        <f>SUM(O12:Q12)</f>
        <v>0</v>
      </c>
      <c r="S12" s="40"/>
    </row>
    <row r="13" spans="4:22" ht="15" customHeight="1" x14ac:dyDescent="0.2">
      <c r="D13" s="45" t="s">
        <v>42</v>
      </c>
      <c r="E13" s="36"/>
      <c r="F13" s="122"/>
      <c r="G13" s="123"/>
      <c r="H13" s="124">
        <f>SUM(F13:G13)</f>
        <v>0</v>
      </c>
      <c r="I13" s="92">
        <v>2</v>
      </c>
      <c r="J13" s="257" t="s">
        <v>68</v>
      </c>
      <c r="K13" s="257"/>
      <c r="L13" s="30"/>
      <c r="M13" s="46"/>
      <c r="N13" s="42"/>
      <c r="O13" s="135">
        <f>O11-O12</f>
        <v>0</v>
      </c>
      <c r="P13" s="136">
        <f>P11-P12</f>
        <v>0</v>
      </c>
      <c r="Q13" s="137">
        <f>IF(Q11&gt;0,Q11-Q12,Q11)</f>
        <v>0</v>
      </c>
      <c r="R13" s="137">
        <f>R11-R12</f>
        <v>0</v>
      </c>
      <c r="S13" s="40"/>
    </row>
    <row r="14" spans="4:22" ht="15" customHeight="1" x14ac:dyDescent="0.2">
      <c r="D14" s="33" t="s">
        <v>23</v>
      </c>
      <c r="E14" s="36"/>
      <c r="F14" s="125">
        <f>SUM(O12:Q12)</f>
        <v>0</v>
      </c>
      <c r="G14" s="126">
        <f>SUM(O14:Q14)</f>
        <v>0</v>
      </c>
      <c r="H14" s="127">
        <f>SUM(F14:G14)</f>
        <v>0</v>
      </c>
      <c r="J14" s="257"/>
      <c r="K14" s="257"/>
      <c r="L14" s="44"/>
      <c r="M14" s="38" t="s">
        <v>45</v>
      </c>
      <c r="N14" s="47"/>
      <c r="O14" s="144">
        <f>IF(O13&gt;0,MIN(O13,G13-Q14),0)</f>
        <v>0</v>
      </c>
      <c r="P14" s="145">
        <f>IF(P13&gt;0,MIN(P13,G13-O14-Q14),0)</f>
        <v>0</v>
      </c>
      <c r="Q14" s="146">
        <f>IF(AND(G13&gt;0,Q13&gt;0),MIN(Q13,G13),0)</f>
        <v>0</v>
      </c>
      <c r="R14" s="146">
        <f>SUM(O14:Q14)</f>
        <v>0</v>
      </c>
      <c r="S14" s="40"/>
    </row>
    <row r="15" spans="4:22" ht="15" customHeight="1" x14ac:dyDescent="0.2">
      <c r="D15" s="33" t="s">
        <v>41</v>
      </c>
      <c r="E15" s="36"/>
      <c r="F15" s="48"/>
      <c r="G15" s="48"/>
      <c r="H15" s="128">
        <f>H13-H14</f>
        <v>0</v>
      </c>
      <c r="J15" s="257"/>
      <c r="K15" s="257"/>
      <c r="L15" s="30"/>
      <c r="M15" s="46"/>
      <c r="N15" s="47"/>
      <c r="O15" s="147">
        <f>O13-O14</f>
        <v>0</v>
      </c>
      <c r="P15" s="148">
        <f>P13-P14</f>
        <v>0</v>
      </c>
      <c r="Q15" s="149">
        <f>IF(Q13&gt;0,Q13-Q14,Q13)</f>
        <v>0</v>
      </c>
      <c r="R15" s="149">
        <f>R13-R14</f>
        <v>0</v>
      </c>
      <c r="S15" s="40"/>
    </row>
    <row r="16" spans="4:22" ht="15" customHeight="1" x14ac:dyDescent="0.2">
      <c r="D16" s="33" t="s">
        <v>56</v>
      </c>
      <c r="H16" s="129">
        <f>IF(R17&lt;0,-R17,0)</f>
        <v>0</v>
      </c>
      <c r="J16" s="93"/>
      <c r="K16" s="93"/>
      <c r="L16" s="30"/>
      <c r="M16" s="38" t="s">
        <v>43</v>
      </c>
      <c r="N16" s="47"/>
      <c r="O16" s="138"/>
      <c r="P16" s="139">
        <f>P15/2</f>
        <v>0</v>
      </c>
      <c r="Q16" s="140"/>
      <c r="R16" s="140">
        <f>SUM(O16:Q16)</f>
        <v>0</v>
      </c>
      <c r="S16" s="40"/>
    </row>
    <row r="17" spans="3:22" ht="15" customHeight="1" x14ac:dyDescent="0.2">
      <c r="D17" s="32" t="s">
        <v>63</v>
      </c>
      <c r="H17" s="130">
        <f>H15+H16</f>
        <v>0</v>
      </c>
      <c r="J17" s="93"/>
      <c r="K17" s="93"/>
      <c r="L17" s="30"/>
      <c r="M17" s="49" t="s">
        <v>22</v>
      </c>
      <c r="N17" s="47"/>
      <c r="O17" s="150">
        <f>O15</f>
        <v>0</v>
      </c>
      <c r="P17" s="151">
        <f>P15-P16</f>
        <v>0</v>
      </c>
      <c r="Q17" s="152">
        <f>Q15</f>
        <v>0</v>
      </c>
      <c r="R17" s="153">
        <f>R15-R16</f>
        <v>0</v>
      </c>
      <c r="S17" s="40"/>
    </row>
    <row r="18" spans="3:22" s="50" customFormat="1" ht="20.100000000000001" customHeight="1" x14ac:dyDescent="0.2">
      <c r="D18" s="28"/>
      <c r="E18" s="28"/>
      <c r="F18" s="28"/>
      <c r="G18" s="28"/>
      <c r="H18" s="28"/>
      <c r="I18" s="28"/>
      <c r="J18" s="28"/>
      <c r="K18" s="28"/>
      <c r="N18" s="91"/>
      <c r="O18" s="91"/>
      <c r="P18" s="91"/>
      <c r="Q18" s="91"/>
      <c r="R18" s="91"/>
      <c r="S18" s="32"/>
    </row>
    <row r="19" spans="3:22" ht="20.100000000000001" customHeight="1" x14ac:dyDescent="0.2">
      <c r="D19" s="254" t="s">
        <v>6</v>
      </c>
      <c r="E19" s="254"/>
      <c r="F19" s="254"/>
      <c r="G19" s="254" t="s">
        <v>62</v>
      </c>
      <c r="H19" s="254"/>
      <c r="I19" s="254"/>
      <c r="J19" s="254" t="s">
        <v>5</v>
      </c>
      <c r="K19" s="254"/>
      <c r="L19" s="254"/>
      <c r="M19" s="254"/>
      <c r="N19" s="254" t="s">
        <v>29</v>
      </c>
      <c r="O19" s="254"/>
      <c r="P19" s="254"/>
      <c r="Q19" s="254" t="s">
        <v>12</v>
      </c>
      <c r="R19" s="254"/>
      <c r="S19" s="37"/>
    </row>
    <row r="20" spans="3:22" ht="15" customHeight="1" x14ac:dyDescent="0.2">
      <c r="D20" s="242" t="s">
        <v>1</v>
      </c>
      <c r="E20" s="243" t="s">
        <v>21</v>
      </c>
      <c r="F20" s="245" t="s">
        <v>60</v>
      </c>
      <c r="G20" s="244" t="s">
        <v>3</v>
      </c>
      <c r="H20" s="243" t="s">
        <v>67</v>
      </c>
      <c r="I20" s="245" t="s">
        <v>61</v>
      </c>
      <c r="J20" s="243" t="s">
        <v>21</v>
      </c>
      <c r="K20" s="246" t="s">
        <v>7</v>
      </c>
      <c r="L20" s="246" t="s">
        <v>3</v>
      </c>
      <c r="M20" s="247" t="s">
        <v>4</v>
      </c>
      <c r="N20" s="244" t="s">
        <v>9</v>
      </c>
      <c r="O20" s="243" t="s">
        <v>10</v>
      </c>
      <c r="P20" s="245" t="s">
        <v>11</v>
      </c>
      <c r="Q20" s="244" t="s">
        <v>21</v>
      </c>
      <c r="R20" s="245" t="s">
        <v>3</v>
      </c>
      <c r="S20" s="51"/>
    </row>
    <row r="21" spans="3:22" ht="15" customHeight="1" x14ac:dyDescent="0.2">
      <c r="C21" s="52">
        <v>1</v>
      </c>
      <c r="D21" s="94"/>
      <c r="E21" s="95"/>
      <c r="F21" s="96"/>
      <c r="G21" s="97">
        <f t="shared" ref="G21:G52" si="0">IF(E21&gt;0,F21/E21,0)</f>
        <v>0</v>
      </c>
      <c r="H21" s="98"/>
      <c r="I21" s="99">
        <f t="shared" ref="I21:I52" si="1">G21-H21</f>
        <v>0</v>
      </c>
      <c r="J21" s="95"/>
      <c r="K21" s="155">
        <f>IF($E$10&gt;0,$E$9/$E$10*J21,0)</f>
        <v>0</v>
      </c>
      <c r="L21" s="155">
        <f>J21*I21</f>
        <v>0</v>
      </c>
      <c r="M21" s="156">
        <f>IF(AND(D21&gt;0,D21&lt;CpiDate,L21&gt;0),L21*CPI!$F$67/VLOOKUP(Worksheet!D21,Cpi,3,TRUE),0)</f>
        <v>0</v>
      </c>
      <c r="N21" s="162">
        <f>Choices!N15</f>
        <v>0</v>
      </c>
      <c r="O21" s="155">
        <f>Choices!R15</f>
        <v>0</v>
      </c>
      <c r="P21" s="156">
        <f t="shared" ref="P21:P52" si="2">IF(AND(J21&gt;0,OR(K21&lt;L21,$E$8-D21+1&lt;365)),K21-L21,0)</f>
        <v>0</v>
      </c>
      <c r="Q21" s="106">
        <f t="shared" ref="Q21:Q52" si="3">E21-J21</f>
        <v>0</v>
      </c>
      <c r="R21" s="156">
        <f>IF(E21&gt;0,(Q21*F21/E21)-(Q21*H21),0)</f>
        <v>0</v>
      </c>
      <c r="S21" s="53"/>
    </row>
    <row r="22" spans="3:22" ht="15" customHeight="1" x14ac:dyDescent="0.2">
      <c r="C22" s="90">
        <f>C21+1</f>
        <v>2</v>
      </c>
      <c r="D22" s="100"/>
      <c r="E22" s="101"/>
      <c r="F22" s="102"/>
      <c r="G22" s="103">
        <f t="shared" si="0"/>
        <v>0</v>
      </c>
      <c r="H22" s="104"/>
      <c r="I22" s="105">
        <f t="shared" si="1"/>
        <v>0</v>
      </c>
      <c r="J22" s="101"/>
      <c r="K22" s="157">
        <f t="shared" ref="K22:K85" si="4">IF($E$10&gt;0,$E$9/$E$10*J22,0)</f>
        <v>0</v>
      </c>
      <c r="L22" s="157">
        <f t="shared" ref="L22:L85" si="5">J22*I22</f>
        <v>0</v>
      </c>
      <c r="M22" s="158">
        <f>IF(AND(D22&gt;0,D22&lt;CpiDate,L22&gt;0),L22*CPI!$F$67/VLOOKUP(Worksheet!D22,Cpi,3,TRUE),0)</f>
        <v>0</v>
      </c>
      <c r="N22" s="163">
        <f>Choices!N16</f>
        <v>0</v>
      </c>
      <c r="O22" s="157">
        <f>Choices!R16</f>
        <v>0</v>
      </c>
      <c r="P22" s="158">
        <f t="shared" si="2"/>
        <v>0</v>
      </c>
      <c r="Q22" s="107">
        <f t="shared" si="3"/>
        <v>0</v>
      </c>
      <c r="R22" s="158">
        <f t="shared" ref="R22:R85" si="6">IF(E22&gt;0,(Q22*F22/E22)-(Q22*H22),0)</f>
        <v>0</v>
      </c>
      <c r="S22" s="53"/>
      <c r="V22" s="63" t="str">
        <f t="shared" ref="V22:V53" si="7">IF(OR(D22&gt;0,E22&gt;0,F22&gt;0,J22&gt;0),0,"Blank")</f>
        <v>Blank</v>
      </c>
    </row>
    <row r="23" spans="3:22" ht="15" customHeight="1" x14ac:dyDescent="0.2">
      <c r="C23" s="90">
        <f t="shared" ref="C23:C86" si="8">C22+1</f>
        <v>3</v>
      </c>
      <c r="D23" s="100"/>
      <c r="E23" s="101"/>
      <c r="F23" s="102"/>
      <c r="G23" s="103">
        <f t="shared" si="0"/>
        <v>0</v>
      </c>
      <c r="H23" s="104"/>
      <c r="I23" s="105">
        <f t="shared" si="1"/>
        <v>0</v>
      </c>
      <c r="J23" s="101"/>
      <c r="K23" s="157">
        <f t="shared" si="4"/>
        <v>0</v>
      </c>
      <c r="L23" s="157">
        <f t="shared" si="5"/>
        <v>0</v>
      </c>
      <c r="M23" s="158">
        <f>IF(AND(D23&gt;0,D23&lt;CpiDate,L23&gt;0),L23*CPI!$F$67/VLOOKUP(Worksheet!D23,Cpi,3,TRUE),0)</f>
        <v>0</v>
      </c>
      <c r="N23" s="163">
        <f>Choices!N17</f>
        <v>0</v>
      </c>
      <c r="O23" s="157">
        <f>Choices!R17</f>
        <v>0</v>
      </c>
      <c r="P23" s="158">
        <f t="shared" si="2"/>
        <v>0</v>
      </c>
      <c r="Q23" s="107">
        <f t="shared" si="3"/>
        <v>0</v>
      </c>
      <c r="R23" s="158">
        <f t="shared" si="6"/>
        <v>0</v>
      </c>
      <c r="S23" s="53"/>
      <c r="V23" s="63" t="str">
        <f t="shared" si="7"/>
        <v>Blank</v>
      </c>
    </row>
    <row r="24" spans="3:22" ht="15" customHeight="1" x14ac:dyDescent="0.2">
      <c r="C24" s="90">
        <f t="shared" si="8"/>
        <v>4</v>
      </c>
      <c r="D24" s="100"/>
      <c r="E24" s="101"/>
      <c r="F24" s="102"/>
      <c r="G24" s="103">
        <f t="shared" si="0"/>
        <v>0</v>
      </c>
      <c r="H24" s="104"/>
      <c r="I24" s="105">
        <f t="shared" si="1"/>
        <v>0</v>
      </c>
      <c r="J24" s="101"/>
      <c r="K24" s="157">
        <f t="shared" si="4"/>
        <v>0</v>
      </c>
      <c r="L24" s="157">
        <f t="shared" si="5"/>
        <v>0</v>
      </c>
      <c r="M24" s="158">
        <f>IF(AND(D24&gt;0,D24&lt;CpiDate,L24&gt;0),L24*CPI!$F$67/VLOOKUP(Worksheet!D24,Cpi,3,TRUE),0)</f>
        <v>0</v>
      </c>
      <c r="N24" s="163">
        <f>Choices!N18</f>
        <v>0</v>
      </c>
      <c r="O24" s="157">
        <f>Choices!R18</f>
        <v>0</v>
      </c>
      <c r="P24" s="158">
        <f t="shared" si="2"/>
        <v>0</v>
      </c>
      <c r="Q24" s="107">
        <f t="shared" si="3"/>
        <v>0</v>
      </c>
      <c r="R24" s="158">
        <f t="shared" si="6"/>
        <v>0</v>
      </c>
      <c r="S24" s="53"/>
      <c r="V24" s="63" t="str">
        <f t="shared" si="7"/>
        <v>Blank</v>
      </c>
    </row>
    <row r="25" spans="3:22" ht="15" customHeight="1" x14ac:dyDescent="0.2">
      <c r="C25" s="90">
        <f t="shared" si="8"/>
        <v>5</v>
      </c>
      <c r="D25" s="100"/>
      <c r="E25" s="101"/>
      <c r="F25" s="102"/>
      <c r="G25" s="103">
        <f t="shared" si="0"/>
        <v>0</v>
      </c>
      <c r="H25" s="104"/>
      <c r="I25" s="105">
        <f t="shared" si="1"/>
        <v>0</v>
      </c>
      <c r="J25" s="101"/>
      <c r="K25" s="157">
        <f t="shared" si="4"/>
        <v>0</v>
      </c>
      <c r="L25" s="157">
        <f t="shared" si="5"/>
        <v>0</v>
      </c>
      <c r="M25" s="158">
        <f>IF(AND(D25&gt;0,D25&lt;CpiDate,L25&gt;0),L25*CPI!$F$67/VLOOKUP(Worksheet!D25,Cpi,3,TRUE),0)</f>
        <v>0</v>
      </c>
      <c r="N25" s="163">
        <f>Choices!N19</f>
        <v>0</v>
      </c>
      <c r="O25" s="157">
        <f>Choices!R19</f>
        <v>0</v>
      </c>
      <c r="P25" s="158">
        <f t="shared" si="2"/>
        <v>0</v>
      </c>
      <c r="Q25" s="107">
        <f t="shared" si="3"/>
        <v>0</v>
      </c>
      <c r="R25" s="158">
        <f t="shared" si="6"/>
        <v>0</v>
      </c>
      <c r="S25" s="53"/>
      <c r="V25" s="63" t="str">
        <f t="shared" si="7"/>
        <v>Blank</v>
      </c>
    </row>
    <row r="26" spans="3:22" ht="15" customHeight="1" x14ac:dyDescent="0.2">
      <c r="C26" s="90">
        <f t="shared" si="8"/>
        <v>6</v>
      </c>
      <c r="D26" s="100"/>
      <c r="E26" s="101"/>
      <c r="F26" s="102"/>
      <c r="G26" s="103">
        <f t="shared" si="0"/>
        <v>0</v>
      </c>
      <c r="H26" s="104"/>
      <c r="I26" s="105">
        <f t="shared" si="1"/>
        <v>0</v>
      </c>
      <c r="J26" s="101"/>
      <c r="K26" s="157">
        <f t="shared" si="4"/>
        <v>0</v>
      </c>
      <c r="L26" s="157">
        <f t="shared" si="5"/>
        <v>0</v>
      </c>
      <c r="M26" s="158">
        <f>IF(AND(D26&gt;0,D26&lt;CpiDate,L26&gt;0),L26*CPI!$F$67/VLOOKUP(Worksheet!D26,Cpi,3,TRUE),0)</f>
        <v>0</v>
      </c>
      <c r="N26" s="163">
        <f>Choices!N20</f>
        <v>0</v>
      </c>
      <c r="O26" s="157">
        <f>Choices!R20</f>
        <v>0</v>
      </c>
      <c r="P26" s="158">
        <f t="shared" si="2"/>
        <v>0</v>
      </c>
      <c r="Q26" s="107">
        <f t="shared" si="3"/>
        <v>0</v>
      </c>
      <c r="R26" s="158">
        <f t="shared" si="6"/>
        <v>0</v>
      </c>
      <c r="S26" s="53"/>
      <c r="V26" s="63" t="str">
        <f t="shared" si="7"/>
        <v>Blank</v>
      </c>
    </row>
    <row r="27" spans="3:22" ht="15" customHeight="1" x14ac:dyDescent="0.2">
      <c r="C27" s="90">
        <f t="shared" si="8"/>
        <v>7</v>
      </c>
      <c r="D27" s="100"/>
      <c r="E27" s="101"/>
      <c r="F27" s="102"/>
      <c r="G27" s="103">
        <f t="shared" si="0"/>
        <v>0</v>
      </c>
      <c r="H27" s="104"/>
      <c r="I27" s="105">
        <f t="shared" si="1"/>
        <v>0</v>
      </c>
      <c r="J27" s="101"/>
      <c r="K27" s="157">
        <f t="shared" si="4"/>
        <v>0</v>
      </c>
      <c r="L27" s="157">
        <f t="shared" si="5"/>
        <v>0</v>
      </c>
      <c r="M27" s="158">
        <f>IF(AND(D27&gt;0,D27&lt;CpiDate,L27&gt;0),L27*CPI!$F$67/VLOOKUP(Worksheet!D27,Cpi,3,TRUE),0)</f>
        <v>0</v>
      </c>
      <c r="N27" s="163">
        <f>Choices!N21</f>
        <v>0</v>
      </c>
      <c r="O27" s="157">
        <f>Choices!R21</f>
        <v>0</v>
      </c>
      <c r="P27" s="158">
        <f t="shared" si="2"/>
        <v>0</v>
      </c>
      <c r="Q27" s="107">
        <f t="shared" si="3"/>
        <v>0</v>
      </c>
      <c r="R27" s="158">
        <f t="shared" si="6"/>
        <v>0</v>
      </c>
      <c r="S27" s="53"/>
      <c r="V27" s="63" t="str">
        <f t="shared" si="7"/>
        <v>Blank</v>
      </c>
    </row>
    <row r="28" spans="3:22" ht="15" customHeight="1" x14ac:dyDescent="0.2">
      <c r="C28" s="90">
        <f t="shared" si="8"/>
        <v>8</v>
      </c>
      <c r="D28" s="100"/>
      <c r="E28" s="101"/>
      <c r="F28" s="102"/>
      <c r="G28" s="103">
        <f t="shared" si="0"/>
        <v>0</v>
      </c>
      <c r="H28" s="104"/>
      <c r="I28" s="105">
        <f t="shared" si="1"/>
        <v>0</v>
      </c>
      <c r="J28" s="101"/>
      <c r="K28" s="157">
        <f t="shared" si="4"/>
        <v>0</v>
      </c>
      <c r="L28" s="157">
        <f t="shared" si="5"/>
        <v>0</v>
      </c>
      <c r="M28" s="158">
        <f>IF(AND(D28&gt;0,D28&lt;CpiDate,L28&gt;0),L28*CPI!$F$67/VLOOKUP(Worksheet!D28,Cpi,3,TRUE),0)</f>
        <v>0</v>
      </c>
      <c r="N28" s="163">
        <f>Choices!N22</f>
        <v>0</v>
      </c>
      <c r="O28" s="157">
        <f>Choices!R22</f>
        <v>0</v>
      </c>
      <c r="P28" s="158">
        <f t="shared" si="2"/>
        <v>0</v>
      </c>
      <c r="Q28" s="107">
        <f t="shared" si="3"/>
        <v>0</v>
      </c>
      <c r="R28" s="158">
        <f t="shared" si="6"/>
        <v>0</v>
      </c>
      <c r="S28" s="53"/>
      <c r="V28" s="63" t="str">
        <f t="shared" si="7"/>
        <v>Blank</v>
      </c>
    </row>
    <row r="29" spans="3:22" ht="15" customHeight="1" x14ac:dyDescent="0.2">
      <c r="C29" s="90">
        <f t="shared" si="8"/>
        <v>9</v>
      </c>
      <c r="D29" s="100"/>
      <c r="E29" s="101"/>
      <c r="F29" s="102"/>
      <c r="G29" s="103">
        <f t="shared" si="0"/>
        <v>0</v>
      </c>
      <c r="H29" s="104"/>
      <c r="I29" s="105">
        <f t="shared" si="1"/>
        <v>0</v>
      </c>
      <c r="J29" s="101"/>
      <c r="K29" s="157">
        <f t="shared" si="4"/>
        <v>0</v>
      </c>
      <c r="L29" s="157">
        <f t="shared" si="5"/>
        <v>0</v>
      </c>
      <c r="M29" s="158">
        <f>IF(AND(D29&gt;0,D29&lt;CpiDate,L29&gt;0),L29*CPI!$F$67/VLOOKUP(Worksheet!D29,Cpi,3,TRUE),0)</f>
        <v>0</v>
      </c>
      <c r="N29" s="163">
        <f>Choices!N23</f>
        <v>0</v>
      </c>
      <c r="O29" s="157">
        <f>Choices!R23</f>
        <v>0</v>
      </c>
      <c r="P29" s="158">
        <f t="shared" si="2"/>
        <v>0</v>
      </c>
      <c r="Q29" s="107">
        <f t="shared" si="3"/>
        <v>0</v>
      </c>
      <c r="R29" s="158">
        <f t="shared" si="6"/>
        <v>0</v>
      </c>
      <c r="S29" s="53"/>
      <c r="V29" s="63" t="str">
        <f t="shared" si="7"/>
        <v>Blank</v>
      </c>
    </row>
    <row r="30" spans="3:22" ht="15" customHeight="1" x14ac:dyDescent="0.2">
      <c r="C30" s="90">
        <f t="shared" si="8"/>
        <v>10</v>
      </c>
      <c r="D30" s="100"/>
      <c r="E30" s="101"/>
      <c r="F30" s="102"/>
      <c r="G30" s="103">
        <f t="shared" si="0"/>
        <v>0</v>
      </c>
      <c r="H30" s="104"/>
      <c r="I30" s="105">
        <f t="shared" si="1"/>
        <v>0</v>
      </c>
      <c r="J30" s="101"/>
      <c r="K30" s="157">
        <f t="shared" si="4"/>
        <v>0</v>
      </c>
      <c r="L30" s="157">
        <f t="shared" si="5"/>
        <v>0</v>
      </c>
      <c r="M30" s="158">
        <f>IF(AND(D30&gt;0,D30&lt;CpiDate,L30&gt;0),L30*CPI!$F$67/VLOOKUP(Worksheet!D30,Cpi,3,TRUE),0)</f>
        <v>0</v>
      </c>
      <c r="N30" s="163">
        <f>Choices!N24</f>
        <v>0</v>
      </c>
      <c r="O30" s="157">
        <f>Choices!R24</f>
        <v>0</v>
      </c>
      <c r="P30" s="158">
        <f t="shared" si="2"/>
        <v>0</v>
      </c>
      <c r="Q30" s="107">
        <f t="shared" si="3"/>
        <v>0</v>
      </c>
      <c r="R30" s="158">
        <f t="shared" si="6"/>
        <v>0</v>
      </c>
      <c r="S30" s="53"/>
      <c r="V30" s="63" t="str">
        <f t="shared" si="7"/>
        <v>Blank</v>
      </c>
    </row>
    <row r="31" spans="3:22" ht="15" customHeight="1" x14ac:dyDescent="0.2">
      <c r="C31" s="90">
        <f t="shared" si="8"/>
        <v>11</v>
      </c>
      <c r="D31" s="100"/>
      <c r="E31" s="101"/>
      <c r="F31" s="102"/>
      <c r="G31" s="103">
        <f t="shared" si="0"/>
        <v>0</v>
      </c>
      <c r="H31" s="104"/>
      <c r="I31" s="105">
        <f t="shared" si="1"/>
        <v>0</v>
      </c>
      <c r="J31" s="101"/>
      <c r="K31" s="157">
        <f t="shared" si="4"/>
        <v>0</v>
      </c>
      <c r="L31" s="157">
        <f t="shared" si="5"/>
        <v>0</v>
      </c>
      <c r="M31" s="158">
        <f>IF(AND(D31&gt;0,D31&lt;CpiDate,L31&gt;0),L31*CPI!$F$67/VLOOKUP(Worksheet!D31,Cpi,3,TRUE),0)</f>
        <v>0</v>
      </c>
      <c r="N31" s="163">
        <f>Choices!N25</f>
        <v>0</v>
      </c>
      <c r="O31" s="157">
        <f>Choices!R25</f>
        <v>0</v>
      </c>
      <c r="P31" s="158">
        <f t="shared" si="2"/>
        <v>0</v>
      </c>
      <c r="Q31" s="107">
        <f t="shared" si="3"/>
        <v>0</v>
      </c>
      <c r="R31" s="158">
        <f t="shared" si="6"/>
        <v>0</v>
      </c>
      <c r="S31" s="53"/>
      <c r="V31" s="63" t="str">
        <f t="shared" si="7"/>
        <v>Blank</v>
      </c>
    </row>
    <row r="32" spans="3:22" ht="15" customHeight="1" x14ac:dyDescent="0.2">
      <c r="C32" s="90">
        <f t="shared" si="8"/>
        <v>12</v>
      </c>
      <c r="D32" s="100"/>
      <c r="E32" s="101"/>
      <c r="F32" s="102"/>
      <c r="G32" s="103">
        <f t="shared" si="0"/>
        <v>0</v>
      </c>
      <c r="H32" s="104"/>
      <c r="I32" s="105">
        <f t="shared" si="1"/>
        <v>0</v>
      </c>
      <c r="J32" s="101"/>
      <c r="K32" s="157">
        <f t="shared" si="4"/>
        <v>0</v>
      </c>
      <c r="L32" s="157">
        <f t="shared" si="5"/>
        <v>0</v>
      </c>
      <c r="M32" s="158">
        <f>IF(AND(D32&gt;0,D32&lt;CpiDate,L32&gt;0),L32*CPI!$F$67/VLOOKUP(Worksheet!D32,Cpi,3,TRUE),0)</f>
        <v>0</v>
      </c>
      <c r="N32" s="163">
        <f>Choices!N26</f>
        <v>0</v>
      </c>
      <c r="O32" s="157">
        <f>Choices!R26</f>
        <v>0</v>
      </c>
      <c r="P32" s="158">
        <f t="shared" si="2"/>
        <v>0</v>
      </c>
      <c r="Q32" s="107">
        <f t="shared" si="3"/>
        <v>0</v>
      </c>
      <c r="R32" s="158">
        <f t="shared" si="6"/>
        <v>0</v>
      </c>
      <c r="S32" s="53"/>
      <c r="V32" s="63" t="str">
        <f t="shared" si="7"/>
        <v>Blank</v>
      </c>
    </row>
    <row r="33" spans="3:22" ht="15" customHeight="1" x14ac:dyDescent="0.2">
      <c r="C33" s="90">
        <f t="shared" si="8"/>
        <v>13</v>
      </c>
      <c r="D33" s="100"/>
      <c r="E33" s="101"/>
      <c r="F33" s="102"/>
      <c r="G33" s="103">
        <f t="shared" si="0"/>
        <v>0</v>
      </c>
      <c r="H33" s="104"/>
      <c r="I33" s="105">
        <f t="shared" si="1"/>
        <v>0</v>
      </c>
      <c r="J33" s="101"/>
      <c r="K33" s="157">
        <f t="shared" si="4"/>
        <v>0</v>
      </c>
      <c r="L33" s="157">
        <f t="shared" si="5"/>
        <v>0</v>
      </c>
      <c r="M33" s="158">
        <f>IF(AND(D33&gt;0,D33&lt;CpiDate,L33&gt;0),L33*CPI!$F$67/VLOOKUP(Worksheet!D33,Cpi,3,TRUE),0)</f>
        <v>0</v>
      </c>
      <c r="N33" s="163">
        <f>Choices!N27</f>
        <v>0</v>
      </c>
      <c r="O33" s="157">
        <f>Choices!R27</f>
        <v>0</v>
      </c>
      <c r="P33" s="158">
        <f t="shared" si="2"/>
        <v>0</v>
      </c>
      <c r="Q33" s="107">
        <f t="shared" si="3"/>
        <v>0</v>
      </c>
      <c r="R33" s="158">
        <f t="shared" si="6"/>
        <v>0</v>
      </c>
      <c r="S33" s="53"/>
      <c r="V33" s="63" t="str">
        <f t="shared" si="7"/>
        <v>Blank</v>
      </c>
    </row>
    <row r="34" spans="3:22" ht="15" customHeight="1" x14ac:dyDescent="0.2">
      <c r="C34" s="90">
        <f t="shared" si="8"/>
        <v>14</v>
      </c>
      <c r="D34" s="100"/>
      <c r="E34" s="101"/>
      <c r="F34" s="102"/>
      <c r="G34" s="103">
        <f t="shared" si="0"/>
        <v>0</v>
      </c>
      <c r="H34" s="104"/>
      <c r="I34" s="105">
        <f t="shared" si="1"/>
        <v>0</v>
      </c>
      <c r="J34" s="101"/>
      <c r="K34" s="157">
        <f t="shared" si="4"/>
        <v>0</v>
      </c>
      <c r="L34" s="157">
        <f t="shared" si="5"/>
        <v>0</v>
      </c>
      <c r="M34" s="158">
        <f>IF(AND(D34&gt;0,D34&lt;CpiDate,L34&gt;0),L34*CPI!$F$67/VLOOKUP(Worksheet!D34,Cpi,3,TRUE),0)</f>
        <v>0</v>
      </c>
      <c r="N34" s="163">
        <f>Choices!N28</f>
        <v>0</v>
      </c>
      <c r="O34" s="157">
        <f>Choices!R28</f>
        <v>0</v>
      </c>
      <c r="P34" s="158">
        <f t="shared" si="2"/>
        <v>0</v>
      </c>
      <c r="Q34" s="107">
        <f t="shared" si="3"/>
        <v>0</v>
      </c>
      <c r="R34" s="158">
        <f t="shared" si="6"/>
        <v>0</v>
      </c>
      <c r="S34" s="53"/>
      <c r="V34" s="63" t="str">
        <f t="shared" si="7"/>
        <v>Blank</v>
      </c>
    </row>
    <row r="35" spans="3:22" ht="15" customHeight="1" x14ac:dyDescent="0.2">
      <c r="C35" s="90">
        <f t="shared" si="8"/>
        <v>15</v>
      </c>
      <c r="D35" s="100"/>
      <c r="E35" s="101"/>
      <c r="F35" s="102"/>
      <c r="G35" s="103">
        <f t="shared" si="0"/>
        <v>0</v>
      </c>
      <c r="H35" s="104"/>
      <c r="I35" s="105">
        <f t="shared" si="1"/>
        <v>0</v>
      </c>
      <c r="J35" s="101"/>
      <c r="K35" s="157">
        <f t="shared" si="4"/>
        <v>0</v>
      </c>
      <c r="L35" s="157">
        <f t="shared" si="5"/>
        <v>0</v>
      </c>
      <c r="M35" s="158">
        <f>IF(AND(D35&gt;0,D35&lt;CpiDate,L35&gt;0),L35*CPI!$F$67/VLOOKUP(Worksheet!D35,Cpi,3,TRUE),0)</f>
        <v>0</v>
      </c>
      <c r="N35" s="163">
        <f>Choices!N29</f>
        <v>0</v>
      </c>
      <c r="O35" s="157">
        <f>Choices!R29</f>
        <v>0</v>
      </c>
      <c r="P35" s="158">
        <f t="shared" si="2"/>
        <v>0</v>
      </c>
      <c r="Q35" s="107">
        <f t="shared" si="3"/>
        <v>0</v>
      </c>
      <c r="R35" s="158">
        <f t="shared" si="6"/>
        <v>0</v>
      </c>
      <c r="S35" s="53"/>
      <c r="V35" s="63" t="str">
        <f t="shared" si="7"/>
        <v>Blank</v>
      </c>
    </row>
    <row r="36" spans="3:22" ht="15" customHeight="1" x14ac:dyDescent="0.2">
      <c r="C36" s="90">
        <f t="shared" si="8"/>
        <v>16</v>
      </c>
      <c r="D36" s="100"/>
      <c r="E36" s="101"/>
      <c r="F36" s="102"/>
      <c r="G36" s="103">
        <f t="shared" si="0"/>
        <v>0</v>
      </c>
      <c r="H36" s="104"/>
      <c r="I36" s="105">
        <f t="shared" si="1"/>
        <v>0</v>
      </c>
      <c r="J36" s="101"/>
      <c r="K36" s="157">
        <f t="shared" si="4"/>
        <v>0</v>
      </c>
      <c r="L36" s="157">
        <f t="shared" si="5"/>
        <v>0</v>
      </c>
      <c r="M36" s="158">
        <f>IF(AND(D36&gt;0,D36&lt;CpiDate,L36&gt;0),L36*CPI!$F$67/VLOOKUP(Worksheet!D36,Cpi,3,TRUE),0)</f>
        <v>0</v>
      </c>
      <c r="N36" s="163">
        <f>Choices!N30</f>
        <v>0</v>
      </c>
      <c r="O36" s="157">
        <f>Choices!R30</f>
        <v>0</v>
      </c>
      <c r="P36" s="158">
        <f t="shared" si="2"/>
        <v>0</v>
      </c>
      <c r="Q36" s="107">
        <f t="shared" si="3"/>
        <v>0</v>
      </c>
      <c r="R36" s="158">
        <f t="shared" si="6"/>
        <v>0</v>
      </c>
      <c r="S36" s="53"/>
      <c r="V36" s="63" t="str">
        <f t="shared" si="7"/>
        <v>Blank</v>
      </c>
    </row>
    <row r="37" spans="3:22" ht="15" customHeight="1" x14ac:dyDescent="0.2">
      <c r="C37" s="90">
        <f t="shared" si="8"/>
        <v>17</v>
      </c>
      <c r="D37" s="100"/>
      <c r="E37" s="101"/>
      <c r="F37" s="102"/>
      <c r="G37" s="103">
        <f t="shared" si="0"/>
        <v>0</v>
      </c>
      <c r="H37" s="104"/>
      <c r="I37" s="105">
        <f t="shared" si="1"/>
        <v>0</v>
      </c>
      <c r="J37" s="101"/>
      <c r="K37" s="157">
        <f t="shared" si="4"/>
        <v>0</v>
      </c>
      <c r="L37" s="157">
        <f t="shared" si="5"/>
        <v>0</v>
      </c>
      <c r="M37" s="158">
        <f>IF(AND(D37&gt;0,D37&lt;CpiDate,L37&gt;0),L37*CPI!$F$67/VLOOKUP(Worksheet!D37,Cpi,3,TRUE),0)</f>
        <v>0</v>
      </c>
      <c r="N37" s="163">
        <f>Choices!N31</f>
        <v>0</v>
      </c>
      <c r="O37" s="157">
        <f>Choices!R31</f>
        <v>0</v>
      </c>
      <c r="P37" s="158">
        <f t="shared" si="2"/>
        <v>0</v>
      </c>
      <c r="Q37" s="107">
        <f t="shared" si="3"/>
        <v>0</v>
      </c>
      <c r="R37" s="158">
        <f t="shared" si="6"/>
        <v>0</v>
      </c>
      <c r="S37" s="53"/>
      <c r="V37" s="63" t="str">
        <f t="shared" si="7"/>
        <v>Blank</v>
      </c>
    </row>
    <row r="38" spans="3:22" ht="15" customHeight="1" x14ac:dyDescent="0.2">
      <c r="C38" s="90">
        <f t="shared" si="8"/>
        <v>18</v>
      </c>
      <c r="D38" s="100"/>
      <c r="E38" s="101"/>
      <c r="F38" s="102"/>
      <c r="G38" s="103">
        <f t="shared" si="0"/>
        <v>0</v>
      </c>
      <c r="H38" s="104"/>
      <c r="I38" s="105">
        <f t="shared" si="1"/>
        <v>0</v>
      </c>
      <c r="J38" s="101"/>
      <c r="K38" s="157">
        <f t="shared" si="4"/>
        <v>0</v>
      </c>
      <c r="L38" s="157">
        <f t="shared" si="5"/>
        <v>0</v>
      </c>
      <c r="M38" s="158">
        <f>IF(AND(D38&gt;0,D38&lt;CpiDate,L38&gt;0),L38*CPI!$F$67/VLOOKUP(Worksheet!D38,Cpi,3,TRUE),0)</f>
        <v>0</v>
      </c>
      <c r="N38" s="163">
        <f>Choices!N32</f>
        <v>0</v>
      </c>
      <c r="O38" s="157">
        <f>Choices!R32</f>
        <v>0</v>
      </c>
      <c r="P38" s="158">
        <f t="shared" si="2"/>
        <v>0</v>
      </c>
      <c r="Q38" s="107">
        <f t="shared" si="3"/>
        <v>0</v>
      </c>
      <c r="R38" s="158">
        <f t="shared" si="6"/>
        <v>0</v>
      </c>
      <c r="S38" s="53"/>
      <c r="V38" s="63" t="str">
        <f t="shared" si="7"/>
        <v>Blank</v>
      </c>
    </row>
    <row r="39" spans="3:22" ht="15" customHeight="1" x14ac:dyDescent="0.2">
      <c r="C39" s="90">
        <f t="shared" si="8"/>
        <v>19</v>
      </c>
      <c r="D39" s="100"/>
      <c r="E39" s="101"/>
      <c r="F39" s="102"/>
      <c r="G39" s="103">
        <f t="shared" si="0"/>
        <v>0</v>
      </c>
      <c r="H39" s="104"/>
      <c r="I39" s="105">
        <f t="shared" si="1"/>
        <v>0</v>
      </c>
      <c r="J39" s="101"/>
      <c r="K39" s="157">
        <f t="shared" si="4"/>
        <v>0</v>
      </c>
      <c r="L39" s="157">
        <f t="shared" si="5"/>
        <v>0</v>
      </c>
      <c r="M39" s="158">
        <f>IF(AND(D39&gt;0,D39&lt;CpiDate,L39&gt;0),L39*CPI!$F$67/VLOOKUP(Worksheet!D39,Cpi,3,TRUE),0)</f>
        <v>0</v>
      </c>
      <c r="N39" s="163">
        <f>Choices!N33</f>
        <v>0</v>
      </c>
      <c r="O39" s="157">
        <f>Choices!R33</f>
        <v>0</v>
      </c>
      <c r="P39" s="158">
        <f t="shared" si="2"/>
        <v>0</v>
      </c>
      <c r="Q39" s="107">
        <f t="shared" si="3"/>
        <v>0</v>
      </c>
      <c r="R39" s="158">
        <f t="shared" si="6"/>
        <v>0</v>
      </c>
      <c r="S39" s="53"/>
      <c r="V39" s="63" t="str">
        <f t="shared" si="7"/>
        <v>Blank</v>
      </c>
    </row>
    <row r="40" spans="3:22" ht="15" customHeight="1" x14ac:dyDescent="0.2">
      <c r="C40" s="90">
        <f t="shared" si="8"/>
        <v>20</v>
      </c>
      <c r="D40" s="100"/>
      <c r="E40" s="101"/>
      <c r="F40" s="102"/>
      <c r="G40" s="103">
        <f t="shared" si="0"/>
        <v>0</v>
      </c>
      <c r="H40" s="104"/>
      <c r="I40" s="105">
        <f t="shared" si="1"/>
        <v>0</v>
      </c>
      <c r="J40" s="101"/>
      <c r="K40" s="157">
        <f t="shared" si="4"/>
        <v>0</v>
      </c>
      <c r="L40" s="157">
        <f t="shared" si="5"/>
        <v>0</v>
      </c>
      <c r="M40" s="158">
        <f>IF(AND(D40&gt;0,D40&lt;CpiDate,L40&gt;0),L40*CPI!$F$67/VLOOKUP(Worksheet!D40,Cpi,3,TRUE),0)</f>
        <v>0</v>
      </c>
      <c r="N40" s="163">
        <f>Choices!N34</f>
        <v>0</v>
      </c>
      <c r="O40" s="157">
        <f>Choices!R34</f>
        <v>0</v>
      </c>
      <c r="P40" s="158">
        <f t="shared" si="2"/>
        <v>0</v>
      </c>
      <c r="Q40" s="107">
        <f t="shared" si="3"/>
        <v>0</v>
      </c>
      <c r="R40" s="158">
        <f t="shared" si="6"/>
        <v>0</v>
      </c>
      <c r="S40" s="53"/>
      <c r="V40" s="63" t="str">
        <f t="shared" si="7"/>
        <v>Blank</v>
      </c>
    </row>
    <row r="41" spans="3:22" ht="15" customHeight="1" x14ac:dyDescent="0.2">
      <c r="C41" s="90">
        <f t="shared" si="8"/>
        <v>21</v>
      </c>
      <c r="D41" s="100"/>
      <c r="E41" s="101"/>
      <c r="F41" s="102"/>
      <c r="G41" s="103">
        <f t="shared" si="0"/>
        <v>0</v>
      </c>
      <c r="H41" s="104"/>
      <c r="I41" s="105">
        <f t="shared" si="1"/>
        <v>0</v>
      </c>
      <c r="J41" s="101"/>
      <c r="K41" s="157">
        <f t="shared" si="4"/>
        <v>0</v>
      </c>
      <c r="L41" s="157">
        <f t="shared" si="5"/>
        <v>0</v>
      </c>
      <c r="M41" s="158">
        <f>IF(AND(D41&gt;0,D41&lt;CpiDate,L41&gt;0),L41*CPI!$F$67/VLOOKUP(Worksheet!D41,Cpi,3,TRUE),0)</f>
        <v>0</v>
      </c>
      <c r="N41" s="163">
        <f>Choices!N35</f>
        <v>0</v>
      </c>
      <c r="O41" s="157">
        <f>Choices!R35</f>
        <v>0</v>
      </c>
      <c r="P41" s="158">
        <f t="shared" si="2"/>
        <v>0</v>
      </c>
      <c r="Q41" s="107">
        <f t="shared" si="3"/>
        <v>0</v>
      </c>
      <c r="R41" s="158">
        <f t="shared" si="6"/>
        <v>0</v>
      </c>
      <c r="S41" s="53"/>
      <c r="V41" s="63" t="str">
        <f t="shared" si="7"/>
        <v>Blank</v>
      </c>
    </row>
    <row r="42" spans="3:22" ht="15" customHeight="1" x14ac:dyDescent="0.2">
      <c r="C42" s="90">
        <f t="shared" si="8"/>
        <v>22</v>
      </c>
      <c r="D42" s="100"/>
      <c r="E42" s="101"/>
      <c r="F42" s="102"/>
      <c r="G42" s="103">
        <f t="shared" si="0"/>
        <v>0</v>
      </c>
      <c r="H42" s="104"/>
      <c r="I42" s="105">
        <f t="shared" si="1"/>
        <v>0</v>
      </c>
      <c r="J42" s="101"/>
      <c r="K42" s="157">
        <f t="shared" si="4"/>
        <v>0</v>
      </c>
      <c r="L42" s="157">
        <f t="shared" si="5"/>
        <v>0</v>
      </c>
      <c r="M42" s="158">
        <f>IF(AND(D42&gt;0,D42&lt;CpiDate,L42&gt;0),L42*CPI!$F$67/VLOOKUP(Worksheet!D42,Cpi,3,TRUE),0)</f>
        <v>0</v>
      </c>
      <c r="N42" s="163">
        <f>Choices!N36</f>
        <v>0</v>
      </c>
      <c r="O42" s="157">
        <f>Choices!R36</f>
        <v>0</v>
      </c>
      <c r="P42" s="158">
        <f t="shared" si="2"/>
        <v>0</v>
      </c>
      <c r="Q42" s="107">
        <f t="shared" si="3"/>
        <v>0</v>
      </c>
      <c r="R42" s="158">
        <f t="shared" si="6"/>
        <v>0</v>
      </c>
      <c r="S42" s="53"/>
      <c r="V42" s="63" t="str">
        <f t="shared" si="7"/>
        <v>Blank</v>
      </c>
    </row>
    <row r="43" spans="3:22" ht="15" customHeight="1" x14ac:dyDescent="0.2">
      <c r="C43" s="90">
        <f t="shared" si="8"/>
        <v>23</v>
      </c>
      <c r="D43" s="100"/>
      <c r="E43" s="101"/>
      <c r="F43" s="102"/>
      <c r="G43" s="103">
        <f t="shared" si="0"/>
        <v>0</v>
      </c>
      <c r="H43" s="104"/>
      <c r="I43" s="105">
        <f t="shared" si="1"/>
        <v>0</v>
      </c>
      <c r="J43" s="101"/>
      <c r="K43" s="157">
        <f t="shared" si="4"/>
        <v>0</v>
      </c>
      <c r="L43" s="157">
        <f t="shared" si="5"/>
        <v>0</v>
      </c>
      <c r="M43" s="158">
        <f>IF(AND(D43&gt;0,D43&lt;CpiDate,L43&gt;0),L43*CPI!$F$67/VLOOKUP(Worksheet!D43,Cpi,3,TRUE),0)</f>
        <v>0</v>
      </c>
      <c r="N43" s="163">
        <f>Choices!N37</f>
        <v>0</v>
      </c>
      <c r="O43" s="157">
        <f>Choices!R37</f>
        <v>0</v>
      </c>
      <c r="P43" s="158">
        <f t="shared" si="2"/>
        <v>0</v>
      </c>
      <c r="Q43" s="107">
        <f t="shared" si="3"/>
        <v>0</v>
      </c>
      <c r="R43" s="158">
        <f t="shared" si="6"/>
        <v>0</v>
      </c>
      <c r="S43" s="53"/>
      <c r="V43" s="63" t="str">
        <f t="shared" si="7"/>
        <v>Blank</v>
      </c>
    </row>
    <row r="44" spans="3:22" ht="15" customHeight="1" x14ac:dyDescent="0.2">
      <c r="C44" s="90">
        <f t="shared" si="8"/>
        <v>24</v>
      </c>
      <c r="D44" s="100"/>
      <c r="E44" s="101"/>
      <c r="F44" s="102"/>
      <c r="G44" s="103">
        <f t="shared" si="0"/>
        <v>0</v>
      </c>
      <c r="H44" s="104"/>
      <c r="I44" s="105">
        <f t="shared" si="1"/>
        <v>0</v>
      </c>
      <c r="J44" s="101"/>
      <c r="K44" s="157">
        <f t="shared" si="4"/>
        <v>0</v>
      </c>
      <c r="L44" s="157">
        <f t="shared" si="5"/>
        <v>0</v>
      </c>
      <c r="M44" s="158">
        <f>IF(AND(D44&gt;0,D44&lt;CpiDate,L44&gt;0),L44*CPI!$F$67/VLOOKUP(Worksheet!D44,Cpi,3,TRUE),0)</f>
        <v>0</v>
      </c>
      <c r="N44" s="163">
        <f>Choices!N38</f>
        <v>0</v>
      </c>
      <c r="O44" s="157">
        <f>Choices!R38</f>
        <v>0</v>
      </c>
      <c r="P44" s="158">
        <f t="shared" si="2"/>
        <v>0</v>
      </c>
      <c r="Q44" s="107">
        <f t="shared" si="3"/>
        <v>0</v>
      </c>
      <c r="R44" s="158">
        <f t="shared" si="6"/>
        <v>0</v>
      </c>
      <c r="S44" s="53"/>
      <c r="V44" s="63" t="str">
        <f t="shared" si="7"/>
        <v>Blank</v>
      </c>
    </row>
    <row r="45" spans="3:22" ht="15" customHeight="1" x14ac:dyDescent="0.2">
      <c r="C45" s="90">
        <f t="shared" si="8"/>
        <v>25</v>
      </c>
      <c r="D45" s="100"/>
      <c r="E45" s="101"/>
      <c r="F45" s="102"/>
      <c r="G45" s="103">
        <f t="shared" si="0"/>
        <v>0</v>
      </c>
      <c r="H45" s="104"/>
      <c r="I45" s="105">
        <f t="shared" si="1"/>
        <v>0</v>
      </c>
      <c r="J45" s="101"/>
      <c r="K45" s="157">
        <f t="shared" si="4"/>
        <v>0</v>
      </c>
      <c r="L45" s="157">
        <f t="shared" si="5"/>
        <v>0</v>
      </c>
      <c r="M45" s="158">
        <f>IF(AND(D45&gt;0,D45&lt;CpiDate,L45&gt;0),L45*CPI!$F$67/VLOOKUP(Worksheet!D45,Cpi,3,TRUE),0)</f>
        <v>0</v>
      </c>
      <c r="N45" s="163">
        <f>Choices!N39</f>
        <v>0</v>
      </c>
      <c r="O45" s="157">
        <f>Choices!R39</f>
        <v>0</v>
      </c>
      <c r="P45" s="158">
        <f t="shared" si="2"/>
        <v>0</v>
      </c>
      <c r="Q45" s="107">
        <f t="shared" si="3"/>
        <v>0</v>
      </c>
      <c r="R45" s="158">
        <f t="shared" si="6"/>
        <v>0</v>
      </c>
      <c r="S45" s="53"/>
      <c r="V45" s="63" t="str">
        <f t="shared" si="7"/>
        <v>Blank</v>
      </c>
    </row>
    <row r="46" spans="3:22" ht="15" customHeight="1" x14ac:dyDescent="0.2">
      <c r="C46" s="90">
        <f t="shared" si="8"/>
        <v>26</v>
      </c>
      <c r="D46" s="100"/>
      <c r="E46" s="101"/>
      <c r="F46" s="102"/>
      <c r="G46" s="103">
        <f t="shared" si="0"/>
        <v>0</v>
      </c>
      <c r="H46" s="104"/>
      <c r="I46" s="105">
        <f t="shared" si="1"/>
        <v>0</v>
      </c>
      <c r="J46" s="101"/>
      <c r="K46" s="157">
        <f t="shared" si="4"/>
        <v>0</v>
      </c>
      <c r="L46" s="157">
        <f t="shared" si="5"/>
        <v>0</v>
      </c>
      <c r="M46" s="158">
        <f>IF(AND(D46&gt;0,D46&lt;CpiDate,L46&gt;0),L46*CPI!$F$67/VLOOKUP(Worksheet!D46,Cpi,3,TRUE),0)</f>
        <v>0</v>
      </c>
      <c r="N46" s="163">
        <f>Choices!N40</f>
        <v>0</v>
      </c>
      <c r="O46" s="157">
        <f>Choices!R40</f>
        <v>0</v>
      </c>
      <c r="P46" s="158">
        <f t="shared" si="2"/>
        <v>0</v>
      </c>
      <c r="Q46" s="107">
        <f t="shared" si="3"/>
        <v>0</v>
      </c>
      <c r="R46" s="158">
        <f t="shared" si="6"/>
        <v>0</v>
      </c>
      <c r="S46" s="53"/>
      <c r="V46" s="63" t="str">
        <f t="shared" si="7"/>
        <v>Blank</v>
      </c>
    </row>
    <row r="47" spans="3:22" ht="15" customHeight="1" x14ac:dyDescent="0.2">
      <c r="C47" s="90">
        <f t="shared" si="8"/>
        <v>27</v>
      </c>
      <c r="D47" s="100"/>
      <c r="E47" s="101"/>
      <c r="F47" s="102"/>
      <c r="G47" s="103">
        <f t="shared" si="0"/>
        <v>0</v>
      </c>
      <c r="H47" s="104"/>
      <c r="I47" s="105">
        <f t="shared" si="1"/>
        <v>0</v>
      </c>
      <c r="J47" s="101"/>
      <c r="K47" s="157">
        <f t="shared" si="4"/>
        <v>0</v>
      </c>
      <c r="L47" s="157">
        <f t="shared" si="5"/>
        <v>0</v>
      </c>
      <c r="M47" s="158">
        <f>IF(AND(D47&gt;0,D47&lt;CpiDate,L47&gt;0),L47*CPI!$F$67/VLOOKUP(Worksheet!D47,Cpi,3,TRUE),0)</f>
        <v>0</v>
      </c>
      <c r="N47" s="163">
        <f>Choices!N41</f>
        <v>0</v>
      </c>
      <c r="O47" s="157">
        <f>Choices!R41</f>
        <v>0</v>
      </c>
      <c r="P47" s="158">
        <f t="shared" si="2"/>
        <v>0</v>
      </c>
      <c r="Q47" s="107">
        <f t="shared" si="3"/>
        <v>0</v>
      </c>
      <c r="R47" s="158">
        <f t="shared" si="6"/>
        <v>0</v>
      </c>
      <c r="S47" s="53"/>
      <c r="V47" s="63" t="str">
        <f t="shared" si="7"/>
        <v>Blank</v>
      </c>
    </row>
    <row r="48" spans="3:22" ht="15" customHeight="1" x14ac:dyDescent="0.2">
      <c r="C48" s="90">
        <f t="shared" si="8"/>
        <v>28</v>
      </c>
      <c r="D48" s="100"/>
      <c r="E48" s="101"/>
      <c r="F48" s="102"/>
      <c r="G48" s="103">
        <f t="shared" si="0"/>
        <v>0</v>
      </c>
      <c r="H48" s="104"/>
      <c r="I48" s="105">
        <f t="shared" si="1"/>
        <v>0</v>
      </c>
      <c r="J48" s="101"/>
      <c r="K48" s="157">
        <f t="shared" si="4"/>
        <v>0</v>
      </c>
      <c r="L48" s="157">
        <f t="shared" si="5"/>
        <v>0</v>
      </c>
      <c r="M48" s="158">
        <f>IF(AND(D48&gt;0,D48&lt;CpiDate,L48&gt;0),L48*CPI!$F$67/VLOOKUP(Worksheet!D48,Cpi,3,TRUE),0)</f>
        <v>0</v>
      </c>
      <c r="N48" s="163">
        <f>Choices!N42</f>
        <v>0</v>
      </c>
      <c r="O48" s="157">
        <f>Choices!R42</f>
        <v>0</v>
      </c>
      <c r="P48" s="158">
        <f t="shared" si="2"/>
        <v>0</v>
      </c>
      <c r="Q48" s="107">
        <f t="shared" si="3"/>
        <v>0</v>
      </c>
      <c r="R48" s="158">
        <f t="shared" si="6"/>
        <v>0</v>
      </c>
      <c r="S48" s="53"/>
      <c r="V48" s="63" t="str">
        <f t="shared" si="7"/>
        <v>Blank</v>
      </c>
    </row>
    <row r="49" spans="3:22" ht="15" customHeight="1" x14ac:dyDescent="0.2">
      <c r="C49" s="90">
        <f t="shared" si="8"/>
        <v>29</v>
      </c>
      <c r="D49" s="100"/>
      <c r="E49" s="101"/>
      <c r="F49" s="102"/>
      <c r="G49" s="103">
        <f t="shared" si="0"/>
        <v>0</v>
      </c>
      <c r="H49" s="104"/>
      <c r="I49" s="105">
        <f t="shared" si="1"/>
        <v>0</v>
      </c>
      <c r="J49" s="101"/>
      <c r="K49" s="157">
        <f t="shared" si="4"/>
        <v>0</v>
      </c>
      <c r="L49" s="157">
        <f t="shared" si="5"/>
        <v>0</v>
      </c>
      <c r="M49" s="158">
        <f>IF(AND(D49&gt;0,D49&lt;CpiDate,L49&gt;0),L49*CPI!$F$67/VLOOKUP(Worksheet!D49,Cpi,3,TRUE),0)</f>
        <v>0</v>
      </c>
      <c r="N49" s="163">
        <f>Choices!N43</f>
        <v>0</v>
      </c>
      <c r="O49" s="157">
        <f>Choices!R43</f>
        <v>0</v>
      </c>
      <c r="P49" s="158">
        <f t="shared" si="2"/>
        <v>0</v>
      </c>
      <c r="Q49" s="107">
        <f t="shared" si="3"/>
        <v>0</v>
      </c>
      <c r="R49" s="158">
        <f t="shared" si="6"/>
        <v>0</v>
      </c>
      <c r="S49" s="53"/>
      <c r="V49" s="63" t="str">
        <f t="shared" si="7"/>
        <v>Blank</v>
      </c>
    </row>
    <row r="50" spans="3:22" ht="15" customHeight="1" x14ac:dyDescent="0.2">
      <c r="C50" s="90">
        <f t="shared" si="8"/>
        <v>30</v>
      </c>
      <c r="D50" s="100"/>
      <c r="E50" s="101"/>
      <c r="F50" s="102"/>
      <c r="G50" s="103">
        <f t="shared" si="0"/>
        <v>0</v>
      </c>
      <c r="H50" s="104"/>
      <c r="I50" s="105">
        <f t="shared" si="1"/>
        <v>0</v>
      </c>
      <c r="J50" s="101"/>
      <c r="K50" s="157">
        <f t="shared" si="4"/>
        <v>0</v>
      </c>
      <c r="L50" s="157">
        <f t="shared" si="5"/>
        <v>0</v>
      </c>
      <c r="M50" s="158">
        <f>IF(AND(D50&gt;0,D50&lt;CpiDate,L50&gt;0),L50*CPI!$F$67/VLOOKUP(Worksheet!D50,Cpi,3,TRUE),0)</f>
        <v>0</v>
      </c>
      <c r="N50" s="163">
        <f>Choices!N44</f>
        <v>0</v>
      </c>
      <c r="O50" s="157">
        <f>Choices!R44</f>
        <v>0</v>
      </c>
      <c r="P50" s="158">
        <f t="shared" si="2"/>
        <v>0</v>
      </c>
      <c r="Q50" s="107">
        <f t="shared" si="3"/>
        <v>0</v>
      </c>
      <c r="R50" s="158">
        <f t="shared" si="6"/>
        <v>0</v>
      </c>
      <c r="S50" s="53"/>
      <c r="V50" s="63" t="str">
        <f t="shared" si="7"/>
        <v>Blank</v>
      </c>
    </row>
    <row r="51" spans="3:22" ht="15" customHeight="1" x14ac:dyDescent="0.2">
      <c r="C51" s="90">
        <f t="shared" si="8"/>
        <v>31</v>
      </c>
      <c r="D51" s="100"/>
      <c r="E51" s="101"/>
      <c r="F51" s="102"/>
      <c r="G51" s="103">
        <f t="shared" si="0"/>
        <v>0</v>
      </c>
      <c r="H51" s="104"/>
      <c r="I51" s="105">
        <f t="shared" si="1"/>
        <v>0</v>
      </c>
      <c r="J51" s="101"/>
      <c r="K51" s="157">
        <f t="shared" si="4"/>
        <v>0</v>
      </c>
      <c r="L51" s="157">
        <f t="shared" si="5"/>
        <v>0</v>
      </c>
      <c r="M51" s="158">
        <f>IF(AND(D51&gt;0,D51&lt;CpiDate,L51&gt;0),L51*CPI!$F$67/VLOOKUP(Worksheet!D51,Cpi,3,TRUE),0)</f>
        <v>0</v>
      </c>
      <c r="N51" s="163">
        <f>Choices!N45</f>
        <v>0</v>
      </c>
      <c r="O51" s="157">
        <f>Choices!R45</f>
        <v>0</v>
      </c>
      <c r="P51" s="158">
        <f t="shared" si="2"/>
        <v>0</v>
      </c>
      <c r="Q51" s="107">
        <f t="shared" si="3"/>
        <v>0</v>
      </c>
      <c r="R51" s="158">
        <f t="shared" si="6"/>
        <v>0</v>
      </c>
      <c r="S51" s="53"/>
      <c r="V51" s="63" t="str">
        <f t="shared" si="7"/>
        <v>Blank</v>
      </c>
    </row>
    <row r="52" spans="3:22" ht="15" customHeight="1" x14ac:dyDescent="0.2">
      <c r="C52" s="90">
        <f t="shared" si="8"/>
        <v>32</v>
      </c>
      <c r="D52" s="100"/>
      <c r="E52" s="101"/>
      <c r="F52" s="102"/>
      <c r="G52" s="103">
        <f t="shared" si="0"/>
        <v>0</v>
      </c>
      <c r="H52" s="104"/>
      <c r="I52" s="105">
        <f t="shared" si="1"/>
        <v>0</v>
      </c>
      <c r="J52" s="101"/>
      <c r="K52" s="157">
        <f t="shared" si="4"/>
        <v>0</v>
      </c>
      <c r="L52" s="157">
        <f t="shared" si="5"/>
        <v>0</v>
      </c>
      <c r="M52" s="158">
        <f>IF(AND(D52&gt;0,D52&lt;CpiDate,L52&gt;0),L52*CPI!$F$67/VLOOKUP(Worksheet!D52,Cpi,3,TRUE),0)</f>
        <v>0</v>
      </c>
      <c r="N52" s="163">
        <f>Choices!N46</f>
        <v>0</v>
      </c>
      <c r="O52" s="157">
        <f>Choices!R46</f>
        <v>0</v>
      </c>
      <c r="P52" s="158">
        <f t="shared" si="2"/>
        <v>0</v>
      </c>
      <c r="Q52" s="107">
        <f t="shared" si="3"/>
        <v>0</v>
      </c>
      <c r="R52" s="158">
        <f t="shared" si="6"/>
        <v>0</v>
      </c>
      <c r="S52" s="53"/>
      <c r="V52" s="63" t="str">
        <f t="shared" si="7"/>
        <v>Blank</v>
      </c>
    </row>
    <row r="53" spans="3:22" ht="15" customHeight="1" x14ac:dyDescent="0.2">
      <c r="C53" s="90">
        <f t="shared" si="8"/>
        <v>33</v>
      </c>
      <c r="D53" s="100"/>
      <c r="E53" s="101"/>
      <c r="F53" s="102"/>
      <c r="G53" s="103">
        <f t="shared" ref="G53:G84" si="9">IF(E53&gt;0,F53/E53,0)</f>
        <v>0</v>
      </c>
      <c r="H53" s="104"/>
      <c r="I53" s="105">
        <f t="shared" ref="I53:I84" si="10">G53-H53</f>
        <v>0</v>
      </c>
      <c r="J53" s="101"/>
      <c r="K53" s="157">
        <f t="shared" si="4"/>
        <v>0</v>
      </c>
      <c r="L53" s="157">
        <f t="shared" si="5"/>
        <v>0</v>
      </c>
      <c r="M53" s="158">
        <f>IF(AND(D53&gt;0,D53&lt;CpiDate,L53&gt;0),L53*CPI!$F$67/VLOOKUP(Worksheet!D53,Cpi,3,TRUE),0)</f>
        <v>0</v>
      </c>
      <c r="N53" s="163">
        <f>Choices!N47</f>
        <v>0</v>
      </c>
      <c r="O53" s="157">
        <f>Choices!R47</f>
        <v>0</v>
      </c>
      <c r="P53" s="158">
        <f t="shared" ref="P53:P84" si="11">IF(AND(J53&gt;0,OR(K53&lt;L53,$E$8-D53+1&lt;365)),K53-L53,0)</f>
        <v>0</v>
      </c>
      <c r="Q53" s="107">
        <f t="shared" ref="Q53:Q84" si="12">E53-J53</f>
        <v>0</v>
      </c>
      <c r="R53" s="158">
        <f t="shared" si="6"/>
        <v>0</v>
      </c>
      <c r="S53" s="53"/>
      <c r="V53" s="63" t="str">
        <f t="shared" si="7"/>
        <v>Blank</v>
      </c>
    </row>
    <row r="54" spans="3:22" ht="15" customHeight="1" x14ac:dyDescent="0.2">
      <c r="C54" s="90">
        <f t="shared" si="8"/>
        <v>34</v>
      </c>
      <c r="D54" s="100"/>
      <c r="E54" s="101"/>
      <c r="F54" s="102"/>
      <c r="G54" s="103">
        <f t="shared" si="9"/>
        <v>0</v>
      </c>
      <c r="H54" s="104"/>
      <c r="I54" s="105">
        <f t="shared" si="10"/>
        <v>0</v>
      </c>
      <c r="J54" s="101"/>
      <c r="K54" s="157">
        <f t="shared" si="4"/>
        <v>0</v>
      </c>
      <c r="L54" s="157">
        <f t="shared" si="5"/>
        <v>0</v>
      </c>
      <c r="M54" s="158">
        <f>IF(AND(D54&gt;0,D54&lt;CpiDate,L54&gt;0),L54*CPI!$F$67/VLOOKUP(Worksheet!D54,Cpi,3,TRUE),0)</f>
        <v>0</v>
      </c>
      <c r="N54" s="163">
        <f>Choices!N48</f>
        <v>0</v>
      </c>
      <c r="O54" s="157">
        <f>Choices!R48</f>
        <v>0</v>
      </c>
      <c r="P54" s="158">
        <f t="shared" si="11"/>
        <v>0</v>
      </c>
      <c r="Q54" s="107">
        <f t="shared" si="12"/>
        <v>0</v>
      </c>
      <c r="R54" s="158">
        <f t="shared" si="6"/>
        <v>0</v>
      </c>
      <c r="S54" s="53"/>
      <c r="V54" s="63" t="str">
        <f t="shared" ref="V54:V85" si="13">IF(OR(D54&gt;0,E54&gt;0,F54&gt;0,J54&gt;0),0,"Blank")</f>
        <v>Blank</v>
      </c>
    </row>
    <row r="55" spans="3:22" ht="15" customHeight="1" x14ac:dyDescent="0.2">
      <c r="C55" s="90">
        <f t="shared" si="8"/>
        <v>35</v>
      </c>
      <c r="D55" s="100"/>
      <c r="E55" s="101"/>
      <c r="F55" s="102"/>
      <c r="G55" s="103">
        <f t="shared" si="9"/>
        <v>0</v>
      </c>
      <c r="H55" s="104"/>
      <c r="I55" s="105">
        <f t="shared" si="10"/>
        <v>0</v>
      </c>
      <c r="J55" s="101"/>
      <c r="K55" s="157">
        <f t="shared" si="4"/>
        <v>0</v>
      </c>
      <c r="L55" s="157">
        <f t="shared" si="5"/>
        <v>0</v>
      </c>
      <c r="M55" s="158">
        <f>IF(AND(D55&gt;0,D55&lt;CpiDate,L55&gt;0),L55*CPI!$F$67/VLOOKUP(Worksheet!D55,Cpi,3,TRUE),0)</f>
        <v>0</v>
      </c>
      <c r="N55" s="163">
        <f>Choices!N49</f>
        <v>0</v>
      </c>
      <c r="O55" s="157">
        <f>Choices!R49</f>
        <v>0</v>
      </c>
      <c r="P55" s="158">
        <f t="shared" si="11"/>
        <v>0</v>
      </c>
      <c r="Q55" s="107">
        <f t="shared" si="12"/>
        <v>0</v>
      </c>
      <c r="R55" s="158">
        <f t="shared" si="6"/>
        <v>0</v>
      </c>
      <c r="S55" s="53"/>
      <c r="V55" s="63" t="str">
        <f t="shared" si="13"/>
        <v>Blank</v>
      </c>
    </row>
    <row r="56" spans="3:22" ht="15" customHeight="1" x14ac:dyDescent="0.2">
      <c r="C56" s="90">
        <f t="shared" si="8"/>
        <v>36</v>
      </c>
      <c r="D56" s="100"/>
      <c r="E56" s="101"/>
      <c r="F56" s="102"/>
      <c r="G56" s="103">
        <f t="shared" si="9"/>
        <v>0</v>
      </c>
      <c r="H56" s="104"/>
      <c r="I56" s="105">
        <f t="shared" si="10"/>
        <v>0</v>
      </c>
      <c r="J56" s="101"/>
      <c r="K56" s="157">
        <f t="shared" si="4"/>
        <v>0</v>
      </c>
      <c r="L56" s="157">
        <f t="shared" si="5"/>
        <v>0</v>
      </c>
      <c r="M56" s="158">
        <f>IF(AND(D56&gt;0,D56&lt;CpiDate,L56&gt;0),L56*CPI!$F$67/VLOOKUP(Worksheet!D56,Cpi,3,TRUE),0)</f>
        <v>0</v>
      </c>
      <c r="N56" s="163">
        <f>Choices!N50</f>
        <v>0</v>
      </c>
      <c r="O56" s="157">
        <f>Choices!R50</f>
        <v>0</v>
      </c>
      <c r="P56" s="158">
        <f t="shared" si="11"/>
        <v>0</v>
      </c>
      <c r="Q56" s="107">
        <f t="shared" si="12"/>
        <v>0</v>
      </c>
      <c r="R56" s="158">
        <f t="shared" si="6"/>
        <v>0</v>
      </c>
      <c r="S56" s="53"/>
      <c r="V56" s="63" t="str">
        <f t="shared" si="13"/>
        <v>Blank</v>
      </c>
    </row>
    <row r="57" spans="3:22" ht="15" customHeight="1" x14ac:dyDescent="0.2">
      <c r="C57" s="90">
        <f t="shared" si="8"/>
        <v>37</v>
      </c>
      <c r="D57" s="100"/>
      <c r="E57" s="101"/>
      <c r="F57" s="102"/>
      <c r="G57" s="103">
        <f t="shared" si="9"/>
        <v>0</v>
      </c>
      <c r="H57" s="104"/>
      <c r="I57" s="105">
        <f t="shared" si="10"/>
        <v>0</v>
      </c>
      <c r="J57" s="101"/>
      <c r="K57" s="157">
        <f t="shared" si="4"/>
        <v>0</v>
      </c>
      <c r="L57" s="157">
        <f t="shared" si="5"/>
        <v>0</v>
      </c>
      <c r="M57" s="158">
        <f>IF(AND(D57&gt;0,D57&lt;CpiDate,L57&gt;0),L57*CPI!$F$67/VLOOKUP(Worksheet!D57,Cpi,3,TRUE),0)</f>
        <v>0</v>
      </c>
      <c r="N57" s="163">
        <f>Choices!N51</f>
        <v>0</v>
      </c>
      <c r="O57" s="157">
        <f>Choices!R51</f>
        <v>0</v>
      </c>
      <c r="P57" s="158">
        <f t="shared" si="11"/>
        <v>0</v>
      </c>
      <c r="Q57" s="107">
        <f t="shared" si="12"/>
        <v>0</v>
      </c>
      <c r="R57" s="158">
        <f t="shared" si="6"/>
        <v>0</v>
      </c>
      <c r="S57" s="53"/>
      <c r="V57" s="63" t="str">
        <f t="shared" si="13"/>
        <v>Blank</v>
      </c>
    </row>
    <row r="58" spans="3:22" ht="15" customHeight="1" x14ac:dyDescent="0.2">
      <c r="C58" s="90">
        <f t="shared" si="8"/>
        <v>38</v>
      </c>
      <c r="D58" s="100"/>
      <c r="E58" s="101"/>
      <c r="F58" s="102"/>
      <c r="G58" s="103">
        <f t="shared" si="9"/>
        <v>0</v>
      </c>
      <c r="H58" s="104"/>
      <c r="I58" s="105">
        <f t="shared" si="10"/>
        <v>0</v>
      </c>
      <c r="J58" s="101"/>
      <c r="K58" s="157">
        <f t="shared" si="4"/>
        <v>0</v>
      </c>
      <c r="L58" s="157">
        <f t="shared" si="5"/>
        <v>0</v>
      </c>
      <c r="M58" s="158">
        <f>IF(AND(D58&gt;0,D58&lt;CpiDate,L58&gt;0),L58*CPI!$F$67/VLOOKUP(Worksheet!D58,Cpi,3,TRUE),0)</f>
        <v>0</v>
      </c>
      <c r="N58" s="163">
        <f>Choices!N52</f>
        <v>0</v>
      </c>
      <c r="O58" s="157">
        <f>Choices!R52</f>
        <v>0</v>
      </c>
      <c r="P58" s="158">
        <f t="shared" si="11"/>
        <v>0</v>
      </c>
      <c r="Q58" s="107">
        <f t="shared" si="12"/>
        <v>0</v>
      </c>
      <c r="R58" s="158">
        <f t="shared" si="6"/>
        <v>0</v>
      </c>
      <c r="S58" s="53"/>
      <c r="V58" s="63" t="str">
        <f t="shared" si="13"/>
        <v>Blank</v>
      </c>
    </row>
    <row r="59" spans="3:22" ht="15" customHeight="1" x14ac:dyDescent="0.2">
      <c r="C59" s="90">
        <f t="shared" si="8"/>
        <v>39</v>
      </c>
      <c r="D59" s="100"/>
      <c r="E59" s="101"/>
      <c r="F59" s="102"/>
      <c r="G59" s="103">
        <f t="shared" si="9"/>
        <v>0</v>
      </c>
      <c r="H59" s="104"/>
      <c r="I59" s="105">
        <f t="shared" si="10"/>
        <v>0</v>
      </c>
      <c r="J59" s="101"/>
      <c r="K59" s="157">
        <f t="shared" si="4"/>
        <v>0</v>
      </c>
      <c r="L59" s="157">
        <f t="shared" si="5"/>
        <v>0</v>
      </c>
      <c r="M59" s="158">
        <f>IF(AND(D59&gt;0,D59&lt;CpiDate,L59&gt;0),L59*CPI!$F$67/VLOOKUP(Worksheet!D59,Cpi,3,TRUE),0)</f>
        <v>0</v>
      </c>
      <c r="N59" s="163">
        <f>Choices!N53</f>
        <v>0</v>
      </c>
      <c r="O59" s="157">
        <f>Choices!R53</f>
        <v>0</v>
      </c>
      <c r="P59" s="158">
        <f t="shared" si="11"/>
        <v>0</v>
      </c>
      <c r="Q59" s="107">
        <f t="shared" si="12"/>
        <v>0</v>
      </c>
      <c r="R59" s="158">
        <f t="shared" si="6"/>
        <v>0</v>
      </c>
      <c r="S59" s="53"/>
      <c r="V59" s="63" t="str">
        <f t="shared" si="13"/>
        <v>Blank</v>
      </c>
    </row>
    <row r="60" spans="3:22" ht="15" customHeight="1" x14ac:dyDescent="0.2">
      <c r="C60" s="90">
        <f t="shared" si="8"/>
        <v>40</v>
      </c>
      <c r="D60" s="100"/>
      <c r="E60" s="101"/>
      <c r="F60" s="102"/>
      <c r="G60" s="103">
        <f t="shared" si="9"/>
        <v>0</v>
      </c>
      <c r="H60" s="104"/>
      <c r="I60" s="105">
        <f t="shared" si="10"/>
        <v>0</v>
      </c>
      <c r="J60" s="101"/>
      <c r="K60" s="157">
        <f t="shared" si="4"/>
        <v>0</v>
      </c>
      <c r="L60" s="157">
        <f t="shared" si="5"/>
        <v>0</v>
      </c>
      <c r="M60" s="158">
        <f>IF(AND(D60&gt;0,D60&lt;CpiDate,L60&gt;0),L60*CPI!$F$67/VLOOKUP(Worksheet!D60,Cpi,3,TRUE),0)</f>
        <v>0</v>
      </c>
      <c r="N60" s="163">
        <f>Choices!N54</f>
        <v>0</v>
      </c>
      <c r="O60" s="157">
        <f>Choices!R54</f>
        <v>0</v>
      </c>
      <c r="P60" s="158">
        <f t="shared" si="11"/>
        <v>0</v>
      </c>
      <c r="Q60" s="107">
        <f t="shared" si="12"/>
        <v>0</v>
      </c>
      <c r="R60" s="158">
        <f t="shared" si="6"/>
        <v>0</v>
      </c>
      <c r="S60" s="53"/>
      <c r="V60" s="63" t="str">
        <f t="shared" si="13"/>
        <v>Blank</v>
      </c>
    </row>
    <row r="61" spans="3:22" ht="15" customHeight="1" x14ac:dyDescent="0.2">
      <c r="C61" s="90">
        <f t="shared" si="8"/>
        <v>41</v>
      </c>
      <c r="D61" s="100"/>
      <c r="E61" s="101"/>
      <c r="F61" s="102"/>
      <c r="G61" s="103">
        <f t="shared" si="9"/>
        <v>0</v>
      </c>
      <c r="H61" s="104"/>
      <c r="I61" s="105">
        <f t="shared" si="10"/>
        <v>0</v>
      </c>
      <c r="J61" s="101"/>
      <c r="K61" s="157">
        <f t="shared" si="4"/>
        <v>0</v>
      </c>
      <c r="L61" s="157">
        <f t="shared" si="5"/>
        <v>0</v>
      </c>
      <c r="M61" s="158">
        <f>IF(AND(D61&gt;0,D61&lt;CpiDate,L61&gt;0),L61*CPI!$F$67/VLOOKUP(Worksheet!D61,Cpi,3,TRUE),0)</f>
        <v>0</v>
      </c>
      <c r="N61" s="163">
        <f>Choices!N55</f>
        <v>0</v>
      </c>
      <c r="O61" s="157">
        <f>Choices!R55</f>
        <v>0</v>
      </c>
      <c r="P61" s="158">
        <f t="shared" si="11"/>
        <v>0</v>
      </c>
      <c r="Q61" s="107">
        <f t="shared" si="12"/>
        <v>0</v>
      </c>
      <c r="R61" s="158">
        <f t="shared" si="6"/>
        <v>0</v>
      </c>
      <c r="S61" s="53"/>
      <c r="V61" s="63" t="str">
        <f t="shared" si="13"/>
        <v>Blank</v>
      </c>
    </row>
    <row r="62" spans="3:22" ht="15" customHeight="1" x14ac:dyDescent="0.2">
      <c r="C62" s="90">
        <f t="shared" si="8"/>
        <v>42</v>
      </c>
      <c r="D62" s="100"/>
      <c r="E62" s="101"/>
      <c r="F62" s="102"/>
      <c r="G62" s="103">
        <f t="shared" si="9"/>
        <v>0</v>
      </c>
      <c r="H62" s="104"/>
      <c r="I62" s="105">
        <f t="shared" si="10"/>
        <v>0</v>
      </c>
      <c r="J62" s="101"/>
      <c r="K62" s="157">
        <f t="shared" si="4"/>
        <v>0</v>
      </c>
      <c r="L62" s="157">
        <f t="shared" si="5"/>
        <v>0</v>
      </c>
      <c r="M62" s="158">
        <f>IF(AND(D62&gt;0,D62&lt;CpiDate,L62&gt;0),L62*CPI!$F$67/VLOOKUP(Worksheet!D62,Cpi,3,TRUE),0)</f>
        <v>0</v>
      </c>
      <c r="N62" s="163">
        <f>Choices!N56</f>
        <v>0</v>
      </c>
      <c r="O62" s="157">
        <f>Choices!R56</f>
        <v>0</v>
      </c>
      <c r="P62" s="158">
        <f t="shared" si="11"/>
        <v>0</v>
      </c>
      <c r="Q62" s="107">
        <f t="shared" si="12"/>
        <v>0</v>
      </c>
      <c r="R62" s="158">
        <f t="shared" si="6"/>
        <v>0</v>
      </c>
      <c r="S62" s="53"/>
      <c r="V62" s="63" t="str">
        <f t="shared" si="13"/>
        <v>Blank</v>
      </c>
    </row>
    <row r="63" spans="3:22" ht="15" customHeight="1" x14ac:dyDescent="0.2">
      <c r="C63" s="90">
        <f t="shared" si="8"/>
        <v>43</v>
      </c>
      <c r="D63" s="100"/>
      <c r="E63" s="101"/>
      <c r="F63" s="102"/>
      <c r="G63" s="103">
        <f t="shared" si="9"/>
        <v>0</v>
      </c>
      <c r="H63" s="104"/>
      <c r="I63" s="105">
        <f t="shared" si="10"/>
        <v>0</v>
      </c>
      <c r="J63" s="101"/>
      <c r="K63" s="157">
        <f t="shared" si="4"/>
        <v>0</v>
      </c>
      <c r="L63" s="157">
        <f t="shared" si="5"/>
        <v>0</v>
      </c>
      <c r="M63" s="158">
        <f>IF(AND(D63&gt;0,D63&lt;CpiDate,L63&gt;0),L63*CPI!$F$67/VLOOKUP(Worksheet!D63,Cpi,3,TRUE),0)</f>
        <v>0</v>
      </c>
      <c r="N63" s="163">
        <f>Choices!N57</f>
        <v>0</v>
      </c>
      <c r="O63" s="157">
        <f>Choices!R57</f>
        <v>0</v>
      </c>
      <c r="P63" s="158">
        <f t="shared" si="11"/>
        <v>0</v>
      </c>
      <c r="Q63" s="107">
        <f t="shared" si="12"/>
        <v>0</v>
      </c>
      <c r="R63" s="158">
        <f t="shared" si="6"/>
        <v>0</v>
      </c>
      <c r="S63" s="53"/>
      <c r="V63" s="63" t="str">
        <f t="shared" si="13"/>
        <v>Blank</v>
      </c>
    </row>
    <row r="64" spans="3:22" ht="15" customHeight="1" x14ac:dyDescent="0.2">
      <c r="C64" s="90">
        <f t="shared" si="8"/>
        <v>44</v>
      </c>
      <c r="D64" s="100"/>
      <c r="E64" s="101"/>
      <c r="F64" s="102"/>
      <c r="G64" s="103">
        <f t="shared" si="9"/>
        <v>0</v>
      </c>
      <c r="H64" s="104"/>
      <c r="I64" s="105">
        <f t="shared" si="10"/>
        <v>0</v>
      </c>
      <c r="J64" s="101"/>
      <c r="K64" s="157">
        <f t="shared" si="4"/>
        <v>0</v>
      </c>
      <c r="L64" s="157">
        <f t="shared" si="5"/>
        <v>0</v>
      </c>
      <c r="M64" s="158">
        <f>IF(AND(D64&gt;0,D64&lt;CpiDate,L64&gt;0),L64*CPI!$F$67/VLOOKUP(Worksheet!D64,Cpi,3,TRUE),0)</f>
        <v>0</v>
      </c>
      <c r="N64" s="163">
        <f>Choices!N58</f>
        <v>0</v>
      </c>
      <c r="O64" s="157">
        <f>Choices!R58</f>
        <v>0</v>
      </c>
      <c r="P64" s="158">
        <f t="shared" si="11"/>
        <v>0</v>
      </c>
      <c r="Q64" s="107">
        <f t="shared" si="12"/>
        <v>0</v>
      </c>
      <c r="R64" s="158">
        <f t="shared" si="6"/>
        <v>0</v>
      </c>
      <c r="S64" s="53"/>
      <c r="V64" s="63" t="str">
        <f t="shared" si="13"/>
        <v>Blank</v>
      </c>
    </row>
    <row r="65" spans="3:22" ht="15" customHeight="1" x14ac:dyDescent="0.2">
      <c r="C65" s="90">
        <f t="shared" si="8"/>
        <v>45</v>
      </c>
      <c r="D65" s="100"/>
      <c r="E65" s="101"/>
      <c r="F65" s="102"/>
      <c r="G65" s="103">
        <f t="shared" si="9"/>
        <v>0</v>
      </c>
      <c r="H65" s="104"/>
      <c r="I65" s="105">
        <f t="shared" si="10"/>
        <v>0</v>
      </c>
      <c r="J65" s="101"/>
      <c r="K65" s="157">
        <f t="shared" si="4"/>
        <v>0</v>
      </c>
      <c r="L65" s="157">
        <f t="shared" si="5"/>
        <v>0</v>
      </c>
      <c r="M65" s="158">
        <f>IF(AND(D65&gt;0,D65&lt;CpiDate,L65&gt;0),L65*CPI!$F$67/VLOOKUP(Worksheet!D65,Cpi,3,TRUE),0)</f>
        <v>0</v>
      </c>
      <c r="N65" s="163">
        <f>Choices!N59</f>
        <v>0</v>
      </c>
      <c r="O65" s="157">
        <f>Choices!R59</f>
        <v>0</v>
      </c>
      <c r="P65" s="158">
        <f t="shared" si="11"/>
        <v>0</v>
      </c>
      <c r="Q65" s="107">
        <f t="shared" si="12"/>
        <v>0</v>
      </c>
      <c r="R65" s="158">
        <f t="shared" si="6"/>
        <v>0</v>
      </c>
      <c r="S65" s="53"/>
      <c r="V65" s="63" t="str">
        <f t="shared" si="13"/>
        <v>Blank</v>
      </c>
    </row>
    <row r="66" spans="3:22" ht="15" customHeight="1" x14ac:dyDescent="0.2">
      <c r="C66" s="90">
        <f t="shared" si="8"/>
        <v>46</v>
      </c>
      <c r="D66" s="100"/>
      <c r="E66" s="101"/>
      <c r="F66" s="102"/>
      <c r="G66" s="103">
        <f t="shared" si="9"/>
        <v>0</v>
      </c>
      <c r="H66" s="104"/>
      <c r="I66" s="105">
        <f t="shared" si="10"/>
        <v>0</v>
      </c>
      <c r="J66" s="101"/>
      <c r="K66" s="157">
        <f t="shared" si="4"/>
        <v>0</v>
      </c>
      <c r="L66" s="157">
        <f t="shared" si="5"/>
        <v>0</v>
      </c>
      <c r="M66" s="158">
        <f>IF(AND(D66&gt;0,D66&lt;CpiDate,L66&gt;0),L66*CPI!$F$67/VLOOKUP(Worksheet!D66,Cpi,3,TRUE),0)</f>
        <v>0</v>
      </c>
      <c r="N66" s="163">
        <f>Choices!N60</f>
        <v>0</v>
      </c>
      <c r="O66" s="157">
        <f>Choices!R60</f>
        <v>0</v>
      </c>
      <c r="P66" s="158">
        <f t="shared" si="11"/>
        <v>0</v>
      </c>
      <c r="Q66" s="107">
        <f t="shared" si="12"/>
        <v>0</v>
      </c>
      <c r="R66" s="158">
        <f t="shared" si="6"/>
        <v>0</v>
      </c>
      <c r="S66" s="53"/>
      <c r="V66" s="63" t="str">
        <f t="shared" si="13"/>
        <v>Blank</v>
      </c>
    </row>
    <row r="67" spans="3:22" ht="15" customHeight="1" x14ac:dyDescent="0.2">
      <c r="C67" s="90">
        <f t="shared" si="8"/>
        <v>47</v>
      </c>
      <c r="D67" s="100"/>
      <c r="E67" s="101"/>
      <c r="F67" s="102"/>
      <c r="G67" s="103">
        <f t="shared" si="9"/>
        <v>0</v>
      </c>
      <c r="H67" s="104"/>
      <c r="I67" s="105">
        <f t="shared" si="10"/>
        <v>0</v>
      </c>
      <c r="J67" s="101"/>
      <c r="K67" s="157">
        <f t="shared" si="4"/>
        <v>0</v>
      </c>
      <c r="L67" s="157">
        <f t="shared" si="5"/>
        <v>0</v>
      </c>
      <c r="M67" s="158">
        <f>IF(AND(D67&gt;0,D67&lt;CpiDate,L67&gt;0),L67*CPI!$F$67/VLOOKUP(Worksheet!D67,Cpi,3,TRUE),0)</f>
        <v>0</v>
      </c>
      <c r="N67" s="163">
        <f>Choices!N61</f>
        <v>0</v>
      </c>
      <c r="O67" s="157">
        <f>Choices!R61</f>
        <v>0</v>
      </c>
      <c r="P67" s="158">
        <f t="shared" si="11"/>
        <v>0</v>
      </c>
      <c r="Q67" s="107">
        <f t="shared" si="12"/>
        <v>0</v>
      </c>
      <c r="R67" s="158">
        <f t="shared" si="6"/>
        <v>0</v>
      </c>
      <c r="S67" s="53"/>
      <c r="V67" s="63" t="str">
        <f t="shared" si="13"/>
        <v>Blank</v>
      </c>
    </row>
    <row r="68" spans="3:22" ht="15" customHeight="1" x14ac:dyDescent="0.2">
      <c r="C68" s="90">
        <f t="shared" si="8"/>
        <v>48</v>
      </c>
      <c r="D68" s="100"/>
      <c r="E68" s="101"/>
      <c r="F68" s="102"/>
      <c r="G68" s="103">
        <f t="shared" si="9"/>
        <v>0</v>
      </c>
      <c r="H68" s="104"/>
      <c r="I68" s="105">
        <f t="shared" si="10"/>
        <v>0</v>
      </c>
      <c r="J68" s="101"/>
      <c r="K68" s="157">
        <f t="shared" si="4"/>
        <v>0</v>
      </c>
      <c r="L68" s="157">
        <f t="shared" si="5"/>
        <v>0</v>
      </c>
      <c r="M68" s="158">
        <f>IF(AND(D68&gt;0,D68&lt;CpiDate,L68&gt;0),L68*CPI!$F$67/VLOOKUP(Worksheet!D68,Cpi,3,TRUE),0)</f>
        <v>0</v>
      </c>
      <c r="N68" s="163">
        <f>Choices!N62</f>
        <v>0</v>
      </c>
      <c r="O68" s="157">
        <f>Choices!R62</f>
        <v>0</v>
      </c>
      <c r="P68" s="158">
        <f t="shared" si="11"/>
        <v>0</v>
      </c>
      <c r="Q68" s="107">
        <f t="shared" si="12"/>
        <v>0</v>
      </c>
      <c r="R68" s="158">
        <f t="shared" si="6"/>
        <v>0</v>
      </c>
      <c r="S68" s="53"/>
      <c r="V68" s="63" t="str">
        <f t="shared" si="13"/>
        <v>Blank</v>
      </c>
    </row>
    <row r="69" spans="3:22" ht="15" customHeight="1" x14ac:dyDescent="0.2">
      <c r="C69" s="90">
        <f t="shared" si="8"/>
        <v>49</v>
      </c>
      <c r="D69" s="100"/>
      <c r="E69" s="101"/>
      <c r="F69" s="102"/>
      <c r="G69" s="103">
        <f t="shared" si="9"/>
        <v>0</v>
      </c>
      <c r="H69" s="104"/>
      <c r="I69" s="105">
        <f t="shared" si="10"/>
        <v>0</v>
      </c>
      <c r="J69" s="101"/>
      <c r="K69" s="157">
        <f t="shared" si="4"/>
        <v>0</v>
      </c>
      <c r="L69" s="157">
        <f t="shared" si="5"/>
        <v>0</v>
      </c>
      <c r="M69" s="158">
        <f>IF(AND(D69&gt;0,D69&lt;CpiDate,L69&gt;0),L69*CPI!$F$67/VLOOKUP(Worksheet!D69,Cpi,3,TRUE),0)</f>
        <v>0</v>
      </c>
      <c r="N69" s="163">
        <f>Choices!N63</f>
        <v>0</v>
      </c>
      <c r="O69" s="157">
        <f>Choices!R63</f>
        <v>0</v>
      </c>
      <c r="P69" s="158">
        <f t="shared" si="11"/>
        <v>0</v>
      </c>
      <c r="Q69" s="107">
        <f t="shared" si="12"/>
        <v>0</v>
      </c>
      <c r="R69" s="158">
        <f t="shared" si="6"/>
        <v>0</v>
      </c>
      <c r="S69" s="53"/>
      <c r="V69" s="63" t="str">
        <f t="shared" si="13"/>
        <v>Blank</v>
      </c>
    </row>
    <row r="70" spans="3:22" ht="15" customHeight="1" x14ac:dyDescent="0.2">
      <c r="C70" s="90">
        <f t="shared" si="8"/>
        <v>50</v>
      </c>
      <c r="D70" s="100"/>
      <c r="E70" s="101"/>
      <c r="F70" s="102"/>
      <c r="G70" s="103">
        <f t="shared" si="9"/>
        <v>0</v>
      </c>
      <c r="H70" s="104"/>
      <c r="I70" s="105">
        <f t="shared" si="10"/>
        <v>0</v>
      </c>
      <c r="J70" s="101"/>
      <c r="K70" s="157">
        <f t="shared" si="4"/>
        <v>0</v>
      </c>
      <c r="L70" s="157">
        <f t="shared" si="5"/>
        <v>0</v>
      </c>
      <c r="M70" s="158">
        <f>IF(AND(D70&gt;0,D70&lt;CpiDate,L70&gt;0),L70*CPI!$F$67/VLOOKUP(Worksheet!D70,Cpi,3,TRUE),0)</f>
        <v>0</v>
      </c>
      <c r="N70" s="163">
        <f>Choices!N64</f>
        <v>0</v>
      </c>
      <c r="O70" s="157">
        <f>Choices!R64</f>
        <v>0</v>
      </c>
      <c r="P70" s="158">
        <f t="shared" si="11"/>
        <v>0</v>
      </c>
      <c r="Q70" s="107">
        <f t="shared" si="12"/>
        <v>0</v>
      </c>
      <c r="R70" s="158">
        <f t="shared" si="6"/>
        <v>0</v>
      </c>
      <c r="S70" s="53"/>
      <c r="V70" s="63" t="str">
        <f t="shared" si="13"/>
        <v>Blank</v>
      </c>
    </row>
    <row r="71" spans="3:22" ht="15" customHeight="1" x14ac:dyDescent="0.2">
      <c r="C71" s="90">
        <f t="shared" si="8"/>
        <v>51</v>
      </c>
      <c r="D71" s="100"/>
      <c r="E71" s="101"/>
      <c r="F71" s="102"/>
      <c r="G71" s="103">
        <f t="shared" si="9"/>
        <v>0</v>
      </c>
      <c r="H71" s="104"/>
      <c r="I71" s="105">
        <f t="shared" si="10"/>
        <v>0</v>
      </c>
      <c r="J71" s="101"/>
      <c r="K71" s="157">
        <f t="shared" si="4"/>
        <v>0</v>
      </c>
      <c r="L71" s="157">
        <f t="shared" si="5"/>
        <v>0</v>
      </c>
      <c r="M71" s="158">
        <f>IF(AND(D71&gt;0,D71&lt;CpiDate,L71&gt;0),L71*CPI!$F$67/VLOOKUP(Worksheet!D71,Cpi,3,TRUE),0)</f>
        <v>0</v>
      </c>
      <c r="N71" s="163">
        <f>Choices!N65</f>
        <v>0</v>
      </c>
      <c r="O71" s="157">
        <f>Choices!R65</f>
        <v>0</v>
      </c>
      <c r="P71" s="158">
        <f t="shared" si="11"/>
        <v>0</v>
      </c>
      <c r="Q71" s="107">
        <f t="shared" si="12"/>
        <v>0</v>
      </c>
      <c r="R71" s="158">
        <f t="shared" si="6"/>
        <v>0</v>
      </c>
      <c r="S71" s="53"/>
      <c r="V71" s="63" t="str">
        <f t="shared" si="13"/>
        <v>Blank</v>
      </c>
    </row>
    <row r="72" spans="3:22" ht="15" customHeight="1" x14ac:dyDescent="0.2">
      <c r="C72" s="90">
        <f t="shared" si="8"/>
        <v>52</v>
      </c>
      <c r="D72" s="100"/>
      <c r="E72" s="101"/>
      <c r="F72" s="102"/>
      <c r="G72" s="103">
        <f t="shared" si="9"/>
        <v>0</v>
      </c>
      <c r="H72" s="104"/>
      <c r="I72" s="105">
        <f t="shared" si="10"/>
        <v>0</v>
      </c>
      <c r="J72" s="101"/>
      <c r="K72" s="157">
        <f t="shared" si="4"/>
        <v>0</v>
      </c>
      <c r="L72" s="157">
        <f t="shared" si="5"/>
        <v>0</v>
      </c>
      <c r="M72" s="158">
        <f>IF(AND(D72&gt;0,D72&lt;CpiDate,L72&gt;0),L72*CPI!$F$67/VLOOKUP(Worksheet!D72,Cpi,3,TRUE),0)</f>
        <v>0</v>
      </c>
      <c r="N72" s="163">
        <f>Choices!N66</f>
        <v>0</v>
      </c>
      <c r="O72" s="157">
        <f>Choices!R66</f>
        <v>0</v>
      </c>
      <c r="P72" s="158">
        <f t="shared" si="11"/>
        <v>0</v>
      </c>
      <c r="Q72" s="107">
        <f t="shared" si="12"/>
        <v>0</v>
      </c>
      <c r="R72" s="158">
        <f t="shared" si="6"/>
        <v>0</v>
      </c>
      <c r="S72" s="53"/>
      <c r="V72" s="63" t="str">
        <f t="shared" si="13"/>
        <v>Blank</v>
      </c>
    </row>
    <row r="73" spans="3:22" ht="15" customHeight="1" x14ac:dyDescent="0.2">
      <c r="C73" s="90">
        <f t="shared" si="8"/>
        <v>53</v>
      </c>
      <c r="D73" s="100"/>
      <c r="E73" s="101"/>
      <c r="F73" s="102"/>
      <c r="G73" s="103">
        <f t="shared" si="9"/>
        <v>0</v>
      </c>
      <c r="H73" s="104"/>
      <c r="I73" s="105">
        <f t="shared" si="10"/>
        <v>0</v>
      </c>
      <c r="J73" s="101"/>
      <c r="K73" s="157">
        <f t="shared" si="4"/>
        <v>0</v>
      </c>
      <c r="L73" s="157">
        <f t="shared" si="5"/>
        <v>0</v>
      </c>
      <c r="M73" s="158">
        <f>IF(AND(D73&gt;0,D73&lt;CpiDate,L73&gt;0),L73*CPI!$F$67/VLOOKUP(Worksheet!D73,Cpi,3,TRUE),0)</f>
        <v>0</v>
      </c>
      <c r="N73" s="163">
        <f>Choices!N67</f>
        <v>0</v>
      </c>
      <c r="O73" s="157">
        <f>Choices!R67</f>
        <v>0</v>
      </c>
      <c r="P73" s="158">
        <f t="shared" si="11"/>
        <v>0</v>
      </c>
      <c r="Q73" s="107">
        <f t="shared" si="12"/>
        <v>0</v>
      </c>
      <c r="R73" s="158">
        <f t="shared" si="6"/>
        <v>0</v>
      </c>
      <c r="S73" s="53"/>
      <c r="V73" s="63" t="str">
        <f t="shared" si="13"/>
        <v>Blank</v>
      </c>
    </row>
    <row r="74" spans="3:22" ht="15" customHeight="1" x14ac:dyDescent="0.2">
      <c r="C74" s="90">
        <f t="shared" si="8"/>
        <v>54</v>
      </c>
      <c r="D74" s="100"/>
      <c r="E74" s="101"/>
      <c r="F74" s="102"/>
      <c r="G74" s="103">
        <f t="shared" si="9"/>
        <v>0</v>
      </c>
      <c r="H74" s="104"/>
      <c r="I74" s="105">
        <f t="shared" si="10"/>
        <v>0</v>
      </c>
      <c r="J74" s="101"/>
      <c r="K74" s="157">
        <f t="shared" si="4"/>
        <v>0</v>
      </c>
      <c r="L74" s="157">
        <f t="shared" si="5"/>
        <v>0</v>
      </c>
      <c r="M74" s="158">
        <f>IF(AND(D74&gt;0,D74&lt;CpiDate,L74&gt;0),L74*CPI!$F$67/VLOOKUP(Worksheet!D74,Cpi,3,TRUE),0)</f>
        <v>0</v>
      </c>
      <c r="N74" s="163">
        <f>Choices!N68</f>
        <v>0</v>
      </c>
      <c r="O74" s="157">
        <f>Choices!R68</f>
        <v>0</v>
      </c>
      <c r="P74" s="158">
        <f t="shared" si="11"/>
        <v>0</v>
      </c>
      <c r="Q74" s="107">
        <f t="shared" si="12"/>
        <v>0</v>
      </c>
      <c r="R74" s="158">
        <f t="shared" si="6"/>
        <v>0</v>
      </c>
      <c r="S74" s="53"/>
      <c r="V74" s="63" t="str">
        <f t="shared" si="13"/>
        <v>Blank</v>
      </c>
    </row>
    <row r="75" spans="3:22" ht="15" customHeight="1" x14ac:dyDescent="0.2">
      <c r="C75" s="90">
        <f t="shared" si="8"/>
        <v>55</v>
      </c>
      <c r="D75" s="100"/>
      <c r="E75" s="101"/>
      <c r="F75" s="102"/>
      <c r="G75" s="103">
        <f t="shared" si="9"/>
        <v>0</v>
      </c>
      <c r="H75" s="104"/>
      <c r="I75" s="105">
        <f t="shared" si="10"/>
        <v>0</v>
      </c>
      <c r="J75" s="101"/>
      <c r="K75" s="157">
        <f t="shared" si="4"/>
        <v>0</v>
      </c>
      <c r="L75" s="157">
        <f t="shared" si="5"/>
        <v>0</v>
      </c>
      <c r="M75" s="158">
        <f>IF(AND(D75&gt;0,D75&lt;CpiDate,L75&gt;0),L75*CPI!$F$67/VLOOKUP(Worksheet!D75,Cpi,3,TRUE),0)</f>
        <v>0</v>
      </c>
      <c r="N75" s="163">
        <f>Choices!N69</f>
        <v>0</v>
      </c>
      <c r="O75" s="157">
        <f>Choices!R69</f>
        <v>0</v>
      </c>
      <c r="P75" s="158">
        <f t="shared" si="11"/>
        <v>0</v>
      </c>
      <c r="Q75" s="107">
        <f t="shared" si="12"/>
        <v>0</v>
      </c>
      <c r="R75" s="158">
        <f t="shared" si="6"/>
        <v>0</v>
      </c>
      <c r="S75" s="53"/>
      <c r="V75" s="63" t="str">
        <f t="shared" si="13"/>
        <v>Blank</v>
      </c>
    </row>
    <row r="76" spans="3:22" ht="15" customHeight="1" x14ac:dyDescent="0.2">
      <c r="C76" s="90">
        <f t="shared" si="8"/>
        <v>56</v>
      </c>
      <c r="D76" s="100"/>
      <c r="E76" s="101"/>
      <c r="F76" s="102"/>
      <c r="G76" s="103">
        <f t="shared" si="9"/>
        <v>0</v>
      </c>
      <c r="H76" s="104"/>
      <c r="I76" s="105">
        <f t="shared" si="10"/>
        <v>0</v>
      </c>
      <c r="J76" s="101"/>
      <c r="K76" s="157">
        <f t="shared" si="4"/>
        <v>0</v>
      </c>
      <c r="L76" s="157">
        <f t="shared" si="5"/>
        <v>0</v>
      </c>
      <c r="M76" s="158">
        <f>IF(AND(D76&gt;0,D76&lt;CpiDate,L76&gt;0),L76*CPI!$F$67/VLOOKUP(Worksheet!D76,Cpi,3,TRUE),0)</f>
        <v>0</v>
      </c>
      <c r="N76" s="163">
        <f>Choices!N70</f>
        <v>0</v>
      </c>
      <c r="O76" s="157">
        <f>Choices!R70</f>
        <v>0</v>
      </c>
      <c r="P76" s="158">
        <f t="shared" si="11"/>
        <v>0</v>
      </c>
      <c r="Q76" s="107">
        <f t="shared" si="12"/>
        <v>0</v>
      </c>
      <c r="R76" s="158">
        <f t="shared" si="6"/>
        <v>0</v>
      </c>
      <c r="S76" s="53"/>
      <c r="V76" s="63" t="str">
        <f t="shared" si="13"/>
        <v>Blank</v>
      </c>
    </row>
    <row r="77" spans="3:22" ht="15" customHeight="1" x14ac:dyDescent="0.2">
      <c r="C77" s="90">
        <f t="shared" si="8"/>
        <v>57</v>
      </c>
      <c r="D77" s="100"/>
      <c r="E77" s="101"/>
      <c r="F77" s="102"/>
      <c r="G77" s="103">
        <f t="shared" si="9"/>
        <v>0</v>
      </c>
      <c r="H77" s="104"/>
      <c r="I77" s="105">
        <f t="shared" si="10"/>
        <v>0</v>
      </c>
      <c r="J77" s="101"/>
      <c r="K77" s="157">
        <f t="shared" si="4"/>
        <v>0</v>
      </c>
      <c r="L77" s="157">
        <f t="shared" si="5"/>
        <v>0</v>
      </c>
      <c r="M77" s="158">
        <f>IF(AND(D77&gt;0,D77&lt;CpiDate,L77&gt;0),L77*CPI!$F$67/VLOOKUP(Worksheet!D77,Cpi,3,TRUE),0)</f>
        <v>0</v>
      </c>
      <c r="N77" s="163">
        <f>Choices!N71</f>
        <v>0</v>
      </c>
      <c r="O77" s="157">
        <f>Choices!R71</f>
        <v>0</v>
      </c>
      <c r="P77" s="158">
        <f t="shared" si="11"/>
        <v>0</v>
      </c>
      <c r="Q77" s="107">
        <f t="shared" si="12"/>
        <v>0</v>
      </c>
      <c r="R77" s="158">
        <f t="shared" si="6"/>
        <v>0</v>
      </c>
      <c r="S77" s="53"/>
      <c r="V77" s="63" t="str">
        <f t="shared" si="13"/>
        <v>Blank</v>
      </c>
    </row>
    <row r="78" spans="3:22" ht="15" customHeight="1" x14ac:dyDescent="0.2">
      <c r="C78" s="90">
        <f t="shared" si="8"/>
        <v>58</v>
      </c>
      <c r="D78" s="100"/>
      <c r="E78" s="101"/>
      <c r="F78" s="102"/>
      <c r="G78" s="103">
        <f t="shared" si="9"/>
        <v>0</v>
      </c>
      <c r="H78" s="104"/>
      <c r="I78" s="105">
        <f t="shared" si="10"/>
        <v>0</v>
      </c>
      <c r="J78" s="101"/>
      <c r="K78" s="157">
        <f t="shared" si="4"/>
        <v>0</v>
      </c>
      <c r="L78" s="157">
        <f t="shared" si="5"/>
        <v>0</v>
      </c>
      <c r="M78" s="158">
        <f>IF(AND(D78&gt;0,D78&lt;CpiDate,L78&gt;0),L78*CPI!$F$67/VLOOKUP(Worksheet!D78,Cpi,3,TRUE),0)</f>
        <v>0</v>
      </c>
      <c r="N78" s="163">
        <f>Choices!N72</f>
        <v>0</v>
      </c>
      <c r="O78" s="157">
        <f>Choices!R72</f>
        <v>0</v>
      </c>
      <c r="P78" s="158">
        <f t="shared" si="11"/>
        <v>0</v>
      </c>
      <c r="Q78" s="107">
        <f t="shared" si="12"/>
        <v>0</v>
      </c>
      <c r="R78" s="158">
        <f t="shared" si="6"/>
        <v>0</v>
      </c>
      <c r="S78" s="53"/>
      <c r="V78" s="63" t="str">
        <f t="shared" si="13"/>
        <v>Blank</v>
      </c>
    </row>
    <row r="79" spans="3:22" ht="15" customHeight="1" x14ac:dyDescent="0.2">
      <c r="C79" s="90">
        <f t="shared" si="8"/>
        <v>59</v>
      </c>
      <c r="D79" s="100"/>
      <c r="E79" s="101"/>
      <c r="F79" s="102"/>
      <c r="G79" s="103">
        <f t="shared" si="9"/>
        <v>0</v>
      </c>
      <c r="H79" s="104"/>
      <c r="I79" s="105">
        <f t="shared" si="10"/>
        <v>0</v>
      </c>
      <c r="J79" s="101"/>
      <c r="K79" s="157">
        <f t="shared" si="4"/>
        <v>0</v>
      </c>
      <c r="L79" s="157">
        <f t="shared" si="5"/>
        <v>0</v>
      </c>
      <c r="M79" s="158">
        <f>IF(AND(D79&gt;0,D79&lt;CpiDate,L79&gt;0),L79*CPI!$F$67/VLOOKUP(Worksheet!D79,Cpi,3,TRUE),0)</f>
        <v>0</v>
      </c>
      <c r="N79" s="163">
        <f>Choices!N73</f>
        <v>0</v>
      </c>
      <c r="O79" s="157">
        <f>Choices!R73</f>
        <v>0</v>
      </c>
      <c r="P79" s="158">
        <f t="shared" si="11"/>
        <v>0</v>
      </c>
      <c r="Q79" s="107">
        <f t="shared" si="12"/>
        <v>0</v>
      </c>
      <c r="R79" s="158">
        <f t="shared" si="6"/>
        <v>0</v>
      </c>
      <c r="S79" s="53"/>
      <c r="V79" s="63" t="str">
        <f t="shared" si="13"/>
        <v>Blank</v>
      </c>
    </row>
    <row r="80" spans="3:22" ht="15" customHeight="1" x14ac:dyDescent="0.2">
      <c r="C80" s="90">
        <f t="shared" si="8"/>
        <v>60</v>
      </c>
      <c r="D80" s="100"/>
      <c r="E80" s="101"/>
      <c r="F80" s="102"/>
      <c r="G80" s="103">
        <f t="shared" si="9"/>
        <v>0</v>
      </c>
      <c r="H80" s="104"/>
      <c r="I80" s="105">
        <f t="shared" si="10"/>
        <v>0</v>
      </c>
      <c r="J80" s="101"/>
      <c r="K80" s="157">
        <f t="shared" si="4"/>
        <v>0</v>
      </c>
      <c r="L80" s="157">
        <f t="shared" si="5"/>
        <v>0</v>
      </c>
      <c r="M80" s="158">
        <f>IF(AND(D80&gt;0,D80&lt;CpiDate,L80&gt;0),L80*CPI!$F$67/VLOOKUP(Worksheet!D80,Cpi,3,TRUE),0)</f>
        <v>0</v>
      </c>
      <c r="N80" s="163">
        <f>Choices!N74</f>
        <v>0</v>
      </c>
      <c r="O80" s="157">
        <f>Choices!R74</f>
        <v>0</v>
      </c>
      <c r="P80" s="158">
        <f t="shared" si="11"/>
        <v>0</v>
      </c>
      <c r="Q80" s="107">
        <f t="shared" si="12"/>
        <v>0</v>
      </c>
      <c r="R80" s="158">
        <f t="shared" si="6"/>
        <v>0</v>
      </c>
      <c r="S80" s="53"/>
      <c r="V80" s="63" t="str">
        <f t="shared" si="13"/>
        <v>Blank</v>
      </c>
    </row>
    <row r="81" spans="3:22" ht="15" customHeight="1" x14ac:dyDescent="0.2">
      <c r="C81" s="90">
        <f t="shared" si="8"/>
        <v>61</v>
      </c>
      <c r="D81" s="100"/>
      <c r="E81" s="101"/>
      <c r="F81" s="102"/>
      <c r="G81" s="103">
        <f t="shared" si="9"/>
        <v>0</v>
      </c>
      <c r="H81" s="104"/>
      <c r="I81" s="105">
        <f t="shared" si="10"/>
        <v>0</v>
      </c>
      <c r="J81" s="101"/>
      <c r="K81" s="157">
        <f t="shared" si="4"/>
        <v>0</v>
      </c>
      <c r="L81" s="157">
        <f t="shared" si="5"/>
        <v>0</v>
      </c>
      <c r="M81" s="158">
        <f>IF(AND(D81&gt;0,D81&lt;CpiDate,L81&gt;0),L81*CPI!$F$67/VLOOKUP(Worksheet!D81,Cpi,3,TRUE),0)</f>
        <v>0</v>
      </c>
      <c r="N81" s="163">
        <f>Choices!N75</f>
        <v>0</v>
      </c>
      <c r="O81" s="157">
        <f>Choices!R75</f>
        <v>0</v>
      </c>
      <c r="P81" s="158">
        <f t="shared" si="11"/>
        <v>0</v>
      </c>
      <c r="Q81" s="107">
        <f t="shared" si="12"/>
        <v>0</v>
      </c>
      <c r="R81" s="158">
        <f t="shared" si="6"/>
        <v>0</v>
      </c>
      <c r="S81" s="53"/>
      <c r="V81" s="63" t="str">
        <f t="shared" si="13"/>
        <v>Blank</v>
      </c>
    </row>
    <row r="82" spans="3:22" ht="15" customHeight="1" x14ac:dyDescent="0.2">
      <c r="C82" s="90">
        <f t="shared" si="8"/>
        <v>62</v>
      </c>
      <c r="D82" s="100"/>
      <c r="E82" s="101"/>
      <c r="F82" s="102"/>
      <c r="G82" s="103">
        <f t="shared" si="9"/>
        <v>0</v>
      </c>
      <c r="H82" s="104"/>
      <c r="I82" s="105">
        <f t="shared" si="10"/>
        <v>0</v>
      </c>
      <c r="J82" s="101"/>
      <c r="K82" s="157">
        <f t="shared" si="4"/>
        <v>0</v>
      </c>
      <c r="L82" s="157">
        <f t="shared" si="5"/>
        <v>0</v>
      </c>
      <c r="M82" s="158">
        <f>IF(AND(D82&gt;0,D82&lt;CpiDate,L82&gt;0),L82*CPI!$F$67/VLOOKUP(Worksheet!D82,Cpi,3,TRUE),0)</f>
        <v>0</v>
      </c>
      <c r="N82" s="163">
        <f>Choices!N76</f>
        <v>0</v>
      </c>
      <c r="O82" s="157">
        <f>Choices!R76</f>
        <v>0</v>
      </c>
      <c r="P82" s="158">
        <f t="shared" si="11"/>
        <v>0</v>
      </c>
      <c r="Q82" s="107">
        <f t="shared" si="12"/>
        <v>0</v>
      </c>
      <c r="R82" s="158">
        <f t="shared" si="6"/>
        <v>0</v>
      </c>
      <c r="S82" s="53"/>
      <c r="V82" s="63" t="str">
        <f t="shared" si="13"/>
        <v>Blank</v>
      </c>
    </row>
    <row r="83" spans="3:22" ht="15" customHeight="1" x14ac:dyDescent="0.2">
      <c r="C83" s="90">
        <f t="shared" si="8"/>
        <v>63</v>
      </c>
      <c r="D83" s="100"/>
      <c r="E83" s="101"/>
      <c r="F83" s="102"/>
      <c r="G83" s="103">
        <f t="shared" si="9"/>
        <v>0</v>
      </c>
      <c r="H83" s="104"/>
      <c r="I83" s="105">
        <f t="shared" si="10"/>
        <v>0</v>
      </c>
      <c r="J83" s="101"/>
      <c r="K83" s="157">
        <f t="shared" si="4"/>
        <v>0</v>
      </c>
      <c r="L83" s="157">
        <f t="shared" si="5"/>
        <v>0</v>
      </c>
      <c r="M83" s="158">
        <f>IF(AND(D83&gt;0,D83&lt;CpiDate,L83&gt;0),L83*CPI!$F$67/VLOOKUP(Worksheet!D83,Cpi,3,TRUE),0)</f>
        <v>0</v>
      </c>
      <c r="N83" s="163">
        <f>Choices!N77</f>
        <v>0</v>
      </c>
      <c r="O83" s="157">
        <f>Choices!R77</f>
        <v>0</v>
      </c>
      <c r="P83" s="158">
        <f t="shared" si="11"/>
        <v>0</v>
      </c>
      <c r="Q83" s="107">
        <f t="shared" si="12"/>
        <v>0</v>
      </c>
      <c r="R83" s="158">
        <f t="shared" si="6"/>
        <v>0</v>
      </c>
      <c r="S83" s="53"/>
      <c r="V83" s="63" t="str">
        <f t="shared" si="13"/>
        <v>Blank</v>
      </c>
    </row>
    <row r="84" spans="3:22" ht="15" customHeight="1" x14ac:dyDescent="0.2">
      <c r="C84" s="90">
        <f t="shared" si="8"/>
        <v>64</v>
      </c>
      <c r="D84" s="100"/>
      <c r="E84" s="101"/>
      <c r="F84" s="102"/>
      <c r="G84" s="103">
        <f t="shared" si="9"/>
        <v>0</v>
      </c>
      <c r="H84" s="104"/>
      <c r="I84" s="105">
        <f t="shared" si="10"/>
        <v>0</v>
      </c>
      <c r="J84" s="101"/>
      <c r="K84" s="157">
        <f t="shared" si="4"/>
        <v>0</v>
      </c>
      <c r="L84" s="157">
        <f t="shared" si="5"/>
        <v>0</v>
      </c>
      <c r="M84" s="158">
        <f>IF(AND(D84&gt;0,D84&lt;CpiDate,L84&gt;0),L84*CPI!$F$67/VLOOKUP(Worksheet!D84,Cpi,3,TRUE),0)</f>
        <v>0</v>
      </c>
      <c r="N84" s="163">
        <f>Choices!N78</f>
        <v>0</v>
      </c>
      <c r="O84" s="157">
        <f>Choices!R78</f>
        <v>0</v>
      </c>
      <c r="P84" s="158">
        <f t="shared" si="11"/>
        <v>0</v>
      </c>
      <c r="Q84" s="107">
        <f t="shared" si="12"/>
        <v>0</v>
      </c>
      <c r="R84" s="158">
        <f t="shared" si="6"/>
        <v>0</v>
      </c>
      <c r="S84" s="53"/>
      <c r="V84" s="63" t="str">
        <f t="shared" si="13"/>
        <v>Blank</v>
      </c>
    </row>
    <row r="85" spans="3:22" ht="15" customHeight="1" x14ac:dyDescent="0.2">
      <c r="C85" s="90">
        <f t="shared" si="8"/>
        <v>65</v>
      </c>
      <c r="D85" s="100"/>
      <c r="E85" s="101"/>
      <c r="F85" s="102"/>
      <c r="G85" s="103">
        <f t="shared" ref="G85:G95" si="14">IF(E85&gt;0,F85/E85,0)</f>
        <v>0</v>
      </c>
      <c r="H85" s="104"/>
      <c r="I85" s="105">
        <f t="shared" ref="I85:I95" si="15">G85-H85</f>
        <v>0</v>
      </c>
      <c r="J85" s="101"/>
      <c r="K85" s="157">
        <f t="shared" si="4"/>
        <v>0</v>
      </c>
      <c r="L85" s="157">
        <f t="shared" si="5"/>
        <v>0</v>
      </c>
      <c r="M85" s="158">
        <f>IF(AND(D85&gt;0,D85&lt;CpiDate,L85&gt;0),L85*CPI!$F$67/VLOOKUP(Worksheet!D85,Cpi,3,TRUE),0)</f>
        <v>0</v>
      </c>
      <c r="N85" s="163">
        <f>Choices!N79</f>
        <v>0</v>
      </c>
      <c r="O85" s="157">
        <f>Choices!R79</f>
        <v>0</v>
      </c>
      <c r="P85" s="158">
        <f t="shared" ref="P85:P95" si="16">IF(AND(J85&gt;0,OR(K85&lt;L85,$E$8-D85+1&lt;365)),K85-L85,0)</f>
        <v>0</v>
      </c>
      <c r="Q85" s="107">
        <f t="shared" ref="Q85:Q95" si="17">E85-J85</f>
        <v>0</v>
      </c>
      <c r="R85" s="158">
        <f t="shared" si="6"/>
        <v>0</v>
      </c>
      <c r="S85" s="53"/>
      <c r="V85" s="63" t="str">
        <f t="shared" si="13"/>
        <v>Blank</v>
      </c>
    </row>
    <row r="86" spans="3:22" ht="15" customHeight="1" x14ac:dyDescent="0.2">
      <c r="C86" s="90">
        <f t="shared" si="8"/>
        <v>66</v>
      </c>
      <c r="D86" s="100"/>
      <c r="E86" s="101"/>
      <c r="F86" s="102"/>
      <c r="G86" s="103">
        <f t="shared" si="14"/>
        <v>0</v>
      </c>
      <c r="H86" s="104"/>
      <c r="I86" s="105">
        <f t="shared" si="15"/>
        <v>0</v>
      </c>
      <c r="J86" s="101"/>
      <c r="K86" s="157">
        <f t="shared" ref="K86:K95" si="18">IF($E$10&gt;0,$E$9/$E$10*J86,0)</f>
        <v>0</v>
      </c>
      <c r="L86" s="157">
        <f t="shared" ref="L86:L95" si="19">J86*I86</f>
        <v>0</v>
      </c>
      <c r="M86" s="158">
        <f>IF(AND(D86&gt;0,D86&lt;CpiDate,L86&gt;0),L86*CPI!$F$67/VLOOKUP(Worksheet!D86,Cpi,3,TRUE),0)</f>
        <v>0</v>
      </c>
      <c r="N86" s="163">
        <f>Choices!N80</f>
        <v>0</v>
      </c>
      <c r="O86" s="157">
        <f>Choices!R80</f>
        <v>0</v>
      </c>
      <c r="P86" s="158">
        <f t="shared" si="16"/>
        <v>0</v>
      </c>
      <c r="Q86" s="107">
        <f t="shared" si="17"/>
        <v>0</v>
      </c>
      <c r="R86" s="158">
        <f t="shared" ref="R86:R95" si="20">IF(E86&gt;0,(Q86*F86/E86)-(Q86*H86),0)</f>
        <v>0</v>
      </c>
      <c r="S86" s="53"/>
      <c r="V86" s="63" t="str">
        <f t="shared" ref="V86:V94" si="21">IF(OR(D86&gt;0,E86&gt;0,F86&gt;0,J86&gt;0),0,"Blank")</f>
        <v>Blank</v>
      </c>
    </row>
    <row r="87" spans="3:22" ht="15" customHeight="1" x14ac:dyDescent="0.2">
      <c r="C87" s="90">
        <f t="shared" ref="C87:C95" si="22">C86+1</f>
        <v>67</v>
      </c>
      <c r="D87" s="100"/>
      <c r="E87" s="101"/>
      <c r="F87" s="102"/>
      <c r="G87" s="103">
        <f t="shared" si="14"/>
        <v>0</v>
      </c>
      <c r="H87" s="104"/>
      <c r="I87" s="105">
        <f t="shared" si="15"/>
        <v>0</v>
      </c>
      <c r="J87" s="101"/>
      <c r="K87" s="157">
        <f t="shared" si="18"/>
        <v>0</v>
      </c>
      <c r="L87" s="157">
        <f t="shared" si="19"/>
        <v>0</v>
      </c>
      <c r="M87" s="158">
        <f>IF(AND(D87&gt;0,D87&lt;CpiDate,L87&gt;0),L87*CPI!$F$67/VLOOKUP(Worksheet!D87,Cpi,3,TRUE),0)</f>
        <v>0</v>
      </c>
      <c r="N87" s="163">
        <f>Choices!N81</f>
        <v>0</v>
      </c>
      <c r="O87" s="157">
        <f>Choices!R81</f>
        <v>0</v>
      </c>
      <c r="P87" s="158">
        <f t="shared" si="16"/>
        <v>0</v>
      </c>
      <c r="Q87" s="107">
        <f t="shared" si="17"/>
        <v>0</v>
      </c>
      <c r="R87" s="158">
        <f t="shared" si="20"/>
        <v>0</v>
      </c>
      <c r="S87" s="53"/>
      <c r="V87" s="63" t="str">
        <f t="shared" si="21"/>
        <v>Blank</v>
      </c>
    </row>
    <row r="88" spans="3:22" ht="15" customHeight="1" x14ac:dyDescent="0.2">
      <c r="C88" s="90">
        <f t="shared" si="22"/>
        <v>68</v>
      </c>
      <c r="D88" s="100"/>
      <c r="E88" s="101"/>
      <c r="F88" s="102"/>
      <c r="G88" s="103">
        <f t="shared" si="14"/>
        <v>0</v>
      </c>
      <c r="H88" s="104"/>
      <c r="I88" s="105">
        <f t="shared" si="15"/>
        <v>0</v>
      </c>
      <c r="J88" s="101"/>
      <c r="K88" s="157">
        <f t="shared" si="18"/>
        <v>0</v>
      </c>
      <c r="L88" s="157">
        <f t="shared" si="19"/>
        <v>0</v>
      </c>
      <c r="M88" s="158">
        <f>IF(AND(D88&gt;0,D88&lt;CpiDate,L88&gt;0),L88*CPI!$F$67/VLOOKUP(Worksheet!D88,Cpi,3,TRUE),0)</f>
        <v>0</v>
      </c>
      <c r="N88" s="163">
        <f>Choices!N82</f>
        <v>0</v>
      </c>
      <c r="O88" s="157">
        <f>Choices!R82</f>
        <v>0</v>
      </c>
      <c r="P88" s="158">
        <f t="shared" si="16"/>
        <v>0</v>
      </c>
      <c r="Q88" s="107">
        <f t="shared" si="17"/>
        <v>0</v>
      </c>
      <c r="R88" s="158">
        <f t="shared" si="20"/>
        <v>0</v>
      </c>
      <c r="S88" s="53"/>
      <c r="V88" s="63" t="str">
        <f t="shared" si="21"/>
        <v>Blank</v>
      </c>
    </row>
    <row r="89" spans="3:22" ht="15" customHeight="1" x14ac:dyDescent="0.2">
      <c r="C89" s="90">
        <f t="shared" si="22"/>
        <v>69</v>
      </c>
      <c r="D89" s="100"/>
      <c r="E89" s="101"/>
      <c r="F89" s="102"/>
      <c r="G89" s="103">
        <f t="shared" si="14"/>
        <v>0</v>
      </c>
      <c r="H89" s="104"/>
      <c r="I89" s="105">
        <f t="shared" si="15"/>
        <v>0</v>
      </c>
      <c r="J89" s="101"/>
      <c r="K89" s="157">
        <f t="shared" si="18"/>
        <v>0</v>
      </c>
      <c r="L89" s="157">
        <f t="shared" si="19"/>
        <v>0</v>
      </c>
      <c r="M89" s="158">
        <f>IF(AND(D89&gt;0,D89&lt;CpiDate,L89&gt;0),L89*CPI!$F$67/VLOOKUP(Worksheet!D89,Cpi,3,TRUE),0)</f>
        <v>0</v>
      </c>
      <c r="N89" s="163">
        <f>Choices!N83</f>
        <v>0</v>
      </c>
      <c r="O89" s="157">
        <f>Choices!R83</f>
        <v>0</v>
      </c>
      <c r="P89" s="158">
        <f t="shared" si="16"/>
        <v>0</v>
      </c>
      <c r="Q89" s="107">
        <f t="shared" si="17"/>
        <v>0</v>
      </c>
      <c r="R89" s="158">
        <f t="shared" si="20"/>
        <v>0</v>
      </c>
      <c r="S89" s="53"/>
      <c r="V89" s="63" t="str">
        <f t="shared" si="21"/>
        <v>Blank</v>
      </c>
    </row>
    <row r="90" spans="3:22" ht="15" customHeight="1" x14ac:dyDescent="0.2">
      <c r="C90" s="90">
        <f t="shared" si="22"/>
        <v>70</v>
      </c>
      <c r="D90" s="100"/>
      <c r="E90" s="101"/>
      <c r="F90" s="102"/>
      <c r="G90" s="103">
        <f t="shared" si="14"/>
        <v>0</v>
      </c>
      <c r="H90" s="104"/>
      <c r="I90" s="105">
        <f t="shared" si="15"/>
        <v>0</v>
      </c>
      <c r="J90" s="101"/>
      <c r="K90" s="157">
        <f t="shared" si="18"/>
        <v>0</v>
      </c>
      <c r="L90" s="157">
        <f t="shared" si="19"/>
        <v>0</v>
      </c>
      <c r="M90" s="158">
        <f>IF(AND(D90&gt;0,D90&lt;CpiDate,L90&gt;0),L90*CPI!$F$67/VLOOKUP(Worksheet!D90,Cpi,3,TRUE),0)</f>
        <v>0</v>
      </c>
      <c r="N90" s="163">
        <f>Choices!N84</f>
        <v>0</v>
      </c>
      <c r="O90" s="157">
        <f>Choices!R84</f>
        <v>0</v>
      </c>
      <c r="P90" s="158">
        <f t="shared" si="16"/>
        <v>0</v>
      </c>
      <c r="Q90" s="107">
        <f t="shared" si="17"/>
        <v>0</v>
      </c>
      <c r="R90" s="158">
        <f t="shared" si="20"/>
        <v>0</v>
      </c>
      <c r="S90" s="53"/>
      <c r="V90" s="63" t="str">
        <f t="shared" si="21"/>
        <v>Blank</v>
      </c>
    </row>
    <row r="91" spans="3:22" ht="15" customHeight="1" x14ac:dyDescent="0.2">
      <c r="C91" s="90">
        <f t="shared" si="22"/>
        <v>71</v>
      </c>
      <c r="D91" s="100"/>
      <c r="E91" s="101"/>
      <c r="F91" s="102"/>
      <c r="G91" s="103">
        <f t="shared" si="14"/>
        <v>0</v>
      </c>
      <c r="H91" s="104"/>
      <c r="I91" s="105">
        <f t="shared" si="15"/>
        <v>0</v>
      </c>
      <c r="J91" s="101"/>
      <c r="K91" s="157">
        <f t="shared" si="18"/>
        <v>0</v>
      </c>
      <c r="L91" s="157">
        <f t="shared" si="19"/>
        <v>0</v>
      </c>
      <c r="M91" s="158">
        <f>IF(AND(D91&gt;0,D91&lt;CpiDate,L91&gt;0),L91*CPI!$F$67/VLOOKUP(Worksheet!D91,Cpi,3,TRUE),0)</f>
        <v>0</v>
      </c>
      <c r="N91" s="163">
        <f>Choices!N85</f>
        <v>0</v>
      </c>
      <c r="O91" s="157">
        <f>Choices!R85</f>
        <v>0</v>
      </c>
      <c r="P91" s="158">
        <f t="shared" si="16"/>
        <v>0</v>
      </c>
      <c r="Q91" s="107">
        <f t="shared" si="17"/>
        <v>0</v>
      </c>
      <c r="R91" s="158">
        <f t="shared" si="20"/>
        <v>0</v>
      </c>
      <c r="S91" s="53"/>
      <c r="V91" s="63" t="str">
        <f t="shared" si="21"/>
        <v>Blank</v>
      </c>
    </row>
    <row r="92" spans="3:22" ht="15" customHeight="1" x14ac:dyDescent="0.2">
      <c r="C92" s="90">
        <f t="shared" si="22"/>
        <v>72</v>
      </c>
      <c r="D92" s="100"/>
      <c r="E92" s="101"/>
      <c r="F92" s="102"/>
      <c r="G92" s="103">
        <f t="shared" si="14"/>
        <v>0</v>
      </c>
      <c r="H92" s="104"/>
      <c r="I92" s="105">
        <f t="shared" si="15"/>
        <v>0</v>
      </c>
      <c r="J92" s="101"/>
      <c r="K92" s="157">
        <f t="shared" si="18"/>
        <v>0</v>
      </c>
      <c r="L92" s="157">
        <f t="shared" si="19"/>
        <v>0</v>
      </c>
      <c r="M92" s="158">
        <f>IF(AND(D92&gt;0,D92&lt;CpiDate,L92&gt;0),L92*CPI!$F$67/VLOOKUP(Worksheet!D92,Cpi,3,TRUE),0)</f>
        <v>0</v>
      </c>
      <c r="N92" s="163">
        <f>Choices!N86</f>
        <v>0</v>
      </c>
      <c r="O92" s="157">
        <f>Choices!R86</f>
        <v>0</v>
      </c>
      <c r="P92" s="158">
        <f t="shared" si="16"/>
        <v>0</v>
      </c>
      <c r="Q92" s="107">
        <f t="shared" si="17"/>
        <v>0</v>
      </c>
      <c r="R92" s="158">
        <f t="shared" si="20"/>
        <v>0</v>
      </c>
      <c r="S92" s="53"/>
      <c r="V92" s="63" t="str">
        <f t="shared" si="21"/>
        <v>Blank</v>
      </c>
    </row>
    <row r="93" spans="3:22" ht="15" customHeight="1" x14ac:dyDescent="0.2">
      <c r="C93" s="90">
        <f t="shared" si="22"/>
        <v>73</v>
      </c>
      <c r="D93" s="100"/>
      <c r="E93" s="101"/>
      <c r="F93" s="102"/>
      <c r="G93" s="103">
        <f t="shared" si="14"/>
        <v>0</v>
      </c>
      <c r="H93" s="104"/>
      <c r="I93" s="105">
        <f t="shared" si="15"/>
        <v>0</v>
      </c>
      <c r="J93" s="101"/>
      <c r="K93" s="157">
        <f t="shared" si="18"/>
        <v>0</v>
      </c>
      <c r="L93" s="157">
        <f t="shared" si="19"/>
        <v>0</v>
      </c>
      <c r="M93" s="158">
        <f>IF(AND(D93&gt;0,D93&lt;CpiDate,L93&gt;0),L93*CPI!$F$67/VLOOKUP(Worksheet!D93,Cpi,3,TRUE),0)</f>
        <v>0</v>
      </c>
      <c r="N93" s="163">
        <f>Choices!N87</f>
        <v>0</v>
      </c>
      <c r="O93" s="157">
        <f>Choices!R87</f>
        <v>0</v>
      </c>
      <c r="P93" s="158">
        <f t="shared" si="16"/>
        <v>0</v>
      </c>
      <c r="Q93" s="107">
        <f t="shared" si="17"/>
        <v>0</v>
      </c>
      <c r="R93" s="158">
        <f t="shared" si="20"/>
        <v>0</v>
      </c>
      <c r="S93" s="53"/>
      <c r="V93" s="63" t="str">
        <f t="shared" si="21"/>
        <v>Blank</v>
      </c>
    </row>
    <row r="94" spans="3:22" ht="15" customHeight="1" x14ac:dyDescent="0.2">
      <c r="C94" s="90">
        <f t="shared" si="22"/>
        <v>74</v>
      </c>
      <c r="D94" s="100"/>
      <c r="E94" s="101"/>
      <c r="F94" s="102"/>
      <c r="G94" s="103">
        <f t="shared" si="14"/>
        <v>0</v>
      </c>
      <c r="H94" s="104"/>
      <c r="I94" s="105">
        <f t="shared" si="15"/>
        <v>0</v>
      </c>
      <c r="J94" s="101"/>
      <c r="K94" s="157">
        <f t="shared" si="18"/>
        <v>0</v>
      </c>
      <c r="L94" s="157">
        <f t="shared" si="19"/>
        <v>0</v>
      </c>
      <c r="M94" s="158">
        <f>IF(AND(D94&gt;0,D94&lt;CpiDate,L94&gt;0),L94*CPI!$F$67/VLOOKUP(Worksheet!D94,Cpi,3,TRUE),0)</f>
        <v>0</v>
      </c>
      <c r="N94" s="163">
        <f>Choices!N88</f>
        <v>0</v>
      </c>
      <c r="O94" s="157">
        <f>Choices!R88</f>
        <v>0</v>
      </c>
      <c r="P94" s="158">
        <f t="shared" si="16"/>
        <v>0</v>
      </c>
      <c r="Q94" s="107">
        <f t="shared" si="17"/>
        <v>0</v>
      </c>
      <c r="R94" s="158">
        <f t="shared" si="20"/>
        <v>0</v>
      </c>
      <c r="S94" s="53"/>
      <c r="V94" s="63" t="str">
        <f t="shared" si="21"/>
        <v>Blank</v>
      </c>
    </row>
    <row r="95" spans="3:22" ht="15" customHeight="1" x14ac:dyDescent="0.2">
      <c r="C95" s="90">
        <f t="shared" si="22"/>
        <v>75</v>
      </c>
      <c r="D95" s="108"/>
      <c r="E95" s="109"/>
      <c r="F95" s="110"/>
      <c r="G95" s="111">
        <f t="shared" si="14"/>
        <v>0</v>
      </c>
      <c r="H95" s="112"/>
      <c r="I95" s="113">
        <f t="shared" si="15"/>
        <v>0</v>
      </c>
      <c r="J95" s="109"/>
      <c r="K95" s="159">
        <f t="shared" si="18"/>
        <v>0</v>
      </c>
      <c r="L95" s="159">
        <f t="shared" si="19"/>
        <v>0</v>
      </c>
      <c r="M95" s="160">
        <f>IF(AND(D95&gt;0,D95&lt;CpiDate,L95&gt;0),L95*CPI!$F$67/VLOOKUP(Worksheet!D95,Cpi,3,TRUE),0)</f>
        <v>0</v>
      </c>
      <c r="N95" s="164">
        <f>Choices!N89</f>
        <v>0</v>
      </c>
      <c r="O95" s="159">
        <f>Choices!R89</f>
        <v>0</v>
      </c>
      <c r="P95" s="160">
        <f t="shared" si="16"/>
        <v>0</v>
      </c>
      <c r="Q95" s="114">
        <f t="shared" si="17"/>
        <v>0</v>
      </c>
      <c r="R95" s="160">
        <f t="shared" si="20"/>
        <v>0</v>
      </c>
      <c r="S95" s="53"/>
      <c r="V95" s="54"/>
    </row>
    <row r="96" spans="3:22" ht="15" customHeight="1" x14ac:dyDescent="0.2">
      <c r="D96" s="115"/>
      <c r="E96" s="116">
        <f>SUM(E21:E95)</f>
        <v>0</v>
      </c>
      <c r="F96" s="117">
        <f t="shared" ref="F96:R96" si="23">SUM(F21:F95)</f>
        <v>0</v>
      </c>
      <c r="G96" s="88"/>
      <c r="H96" s="74"/>
      <c r="I96" s="89"/>
      <c r="J96" s="116">
        <f>SUM(J21:J95)</f>
        <v>0</v>
      </c>
      <c r="K96" s="161">
        <f>SUM(K21:K95)</f>
        <v>0</v>
      </c>
      <c r="L96" s="161">
        <f>SUM(L21:L95)</f>
        <v>0</v>
      </c>
      <c r="M96" s="117">
        <f>SUM(M21:M95)</f>
        <v>0</v>
      </c>
      <c r="N96" s="165">
        <f t="shared" si="23"/>
        <v>0</v>
      </c>
      <c r="O96" s="161">
        <f t="shared" si="23"/>
        <v>0</v>
      </c>
      <c r="P96" s="117">
        <f t="shared" si="23"/>
        <v>0</v>
      </c>
      <c r="Q96" s="116">
        <f t="shared" si="23"/>
        <v>0</v>
      </c>
      <c r="R96" s="117">
        <f t="shared" si="23"/>
        <v>0</v>
      </c>
      <c r="S96" s="28"/>
      <c r="V96" s="54"/>
    </row>
    <row r="97" spans="4:22" ht="15" customHeight="1" x14ac:dyDescent="0.2">
      <c r="D97" s="64"/>
      <c r="E97" s="65"/>
      <c r="F97" s="64"/>
      <c r="G97" s="64"/>
      <c r="H97" s="64"/>
      <c r="I97" s="64"/>
      <c r="J97" s="64"/>
      <c r="K97" s="64"/>
      <c r="L97" s="64"/>
      <c r="M97" s="64"/>
      <c r="N97" s="66"/>
      <c r="O97" s="67"/>
      <c r="P97" s="64"/>
      <c r="Q97" s="64"/>
      <c r="R97" s="64"/>
      <c r="V97" s="54"/>
    </row>
    <row r="98" spans="4:22" ht="15" customHeight="1" x14ac:dyDescent="0.2">
      <c r="D98" s="118"/>
      <c r="E98" s="64"/>
      <c r="F98" s="64"/>
      <c r="G98" s="64"/>
      <c r="H98" s="64"/>
      <c r="I98" s="64"/>
      <c r="J98" s="64"/>
      <c r="K98" s="64"/>
      <c r="L98" s="64"/>
      <c r="M98" s="64"/>
      <c r="N98" s="66"/>
      <c r="O98" s="67"/>
      <c r="P98" s="64"/>
      <c r="Q98" s="64"/>
      <c r="R98" s="64"/>
      <c r="V98" s="63" t="str">
        <f>IF(OR(D98&gt;0,E98&gt;0,F98&gt;0,K98&gt;0),"","Blank")</f>
        <v>Blank</v>
      </c>
    </row>
    <row r="99" spans="4:22" ht="3.95" customHeight="1" x14ac:dyDescent="0.2">
      <c r="D99" s="118"/>
      <c r="E99" s="119"/>
      <c r="F99" s="64"/>
      <c r="G99" s="64"/>
      <c r="H99" s="64"/>
      <c r="I99" s="64"/>
      <c r="J99" s="64"/>
      <c r="K99" s="64"/>
      <c r="L99" s="64"/>
      <c r="M99" s="64"/>
      <c r="N99" s="66"/>
      <c r="O99" s="67"/>
      <c r="P99" s="64"/>
      <c r="Q99" s="64"/>
      <c r="R99" s="64"/>
    </row>
    <row r="100" spans="4:22" ht="15" customHeight="1" x14ac:dyDescent="0.2"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6"/>
      <c r="O100" s="67"/>
      <c r="P100" s="64"/>
      <c r="Q100" s="64"/>
      <c r="R100" s="64"/>
    </row>
    <row r="101" spans="4:22" ht="15" customHeight="1" x14ac:dyDescent="0.2">
      <c r="N101" s="31"/>
      <c r="O101" s="55"/>
    </row>
    <row r="102" spans="4:22" ht="15" customHeight="1" x14ac:dyDescent="0.2">
      <c r="N102" s="31"/>
      <c r="O102" s="55"/>
    </row>
    <row r="103" spans="4:22" ht="15" customHeight="1" x14ac:dyDescent="0.2">
      <c r="N103" s="31"/>
      <c r="O103" s="55"/>
    </row>
    <row r="104" spans="4:22" ht="15" customHeight="1" x14ac:dyDescent="0.2">
      <c r="N104" s="31"/>
    </row>
    <row r="105" spans="4:22" ht="15" customHeight="1" x14ac:dyDescent="0.2">
      <c r="N105" s="31"/>
    </row>
    <row r="111" spans="4:22" ht="15" customHeight="1" x14ac:dyDescent="0.2">
      <c r="N111" s="55"/>
    </row>
  </sheetData>
  <sheetProtection password="8174" sheet="1" objects="1" scenarios="1"/>
  <sortState ref="D21:J95">
    <sortCondition ref="D21:D95"/>
  </sortState>
  <mergeCells count="15">
    <mergeCell ref="G19:I19"/>
    <mergeCell ref="E6:H6"/>
    <mergeCell ref="D19:F19"/>
    <mergeCell ref="J19:M19"/>
    <mergeCell ref="F8:H8"/>
    <mergeCell ref="P1:R1"/>
    <mergeCell ref="P2:R2"/>
    <mergeCell ref="N19:P19"/>
    <mergeCell ref="Q19:R19"/>
    <mergeCell ref="J1:K1"/>
    <mergeCell ref="L1:N1"/>
    <mergeCell ref="L2:N2"/>
    <mergeCell ref="J7:K12"/>
    <mergeCell ref="J5:J6"/>
    <mergeCell ref="J13:K15"/>
  </mergeCells>
  <conditionalFormatting sqref="P1">
    <cfRule type="containsText" dxfId="5" priority="14" stopIfTrue="1" operator="containsText" text="Client Name">
      <formula>NOT(ISERROR(SEARCH("Client Name",P1)))</formula>
    </cfRule>
  </conditionalFormatting>
  <conditionalFormatting sqref="P2">
    <cfRule type="containsText" dxfId="4" priority="13" stopIfTrue="1" operator="containsText" text="Preparer Name">
      <formula>NOT(ISERROR(SEARCH("Preparer Name",P2)))</formula>
    </cfRule>
  </conditionalFormatting>
  <conditionalFormatting sqref="F8">
    <cfRule type="containsText" dxfId="3" priority="7" stopIfTrue="1" operator="containsText" text="Disposals in Table Exceed Quantity Sold">
      <formula>NOT(ISERROR(SEARCH("Disposals in Table Exceed Quantity Sold",F8)))</formula>
    </cfRule>
  </conditionalFormatting>
  <conditionalFormatting sqref="O9:R9">
    <cfRule type="containsText" dxfId="2" priority="6" stopIfTrue="1" operator="containsText" text="Error">
      <formula>NOT(ISERROR(SEARCH("Error",O9)))</formula>
    </cfRule>
  </conditionalFormatting>
  <conditionalFormatting sqref="E21:R25 E27:R97 G26:R26">
    <cfRule type="cellIs" dxfId="1" priority="2" operator="lessThan">
      <formula>0</formula>
    </cfRule>
  </conditionalFormatting>
  <conditionalFormatting sqref="E26:F26">
    <cfRule type="cellIs" dxfId="0" priority="1" operator="lessThan">
      <formula>0</formula>
    </cfRule>
  </conditionalFormatting>
  <dataValidations count="5">
    <dataValidation type="whole" operator="greaterThanOrEqual" allowBlank="1" showInputMessage="1" showErrorMessage="1" errorTitle="Quantity Acquired" error="Quantity acquired for this parcel must be greater than or equal to the quantity sold." sqref="E21:E95" xr:uid="{00000000-0002-0000-0000-000000000000}">
      <formula1>J21</formula1>
    </dataValidation>
    <dataValidation type="date" operator="lessThanOrEqual" allowBlank="1" showInputMessage="1" showErrorMessage="1" errorTitle="Date of Acquisition" error="Date of acquisition must be on or before the date of sale and be in the format dd/mm/yy." sqref="D21:D95" xr:uid="{00000000-0002-0000-0000-000001000000}">
      <formula1>$E$8</formula1>
    </dataValidation>
    <dataValidation type="date" allowBlank="1" showInputMessage="1" showErrorMessage="1" errorTitle="Date Sold" error="The date of sale must occur within this financial year and be in the format dd/mm/yy." sqref="E8" xr:uid="{00000000-0002-0000-0000-000002000000}">
      <formula1>42552</formula1>
      <formula2>42916</formula2>
    </dataValidation>
    <dataValidation type="whole" operator="lessThanOrEqual" showInputMessage="1" showErrorMessage="1" errorTitle="Disposals" error="Quantity sold cannot exceed the quantity acquired for this parcel." sqref="J21:J95" xr:uid="{00000000-0002-0000-0000-000003000000}">
      <formula1>E21</formula1>
    </dataValidation>
    <dataValidation type="decimal" operator="lessThanOrEqual" allowBlank="1" showInputMessage="1" showErrorMessage="1" errorTitle="Return of Capital" error="The maximum return of capital is the cost of the share.  If you have received a return of capital which exceeded the cost, you will have made a capital gain at the time of that payment and should show zero cost here. " promptTitle="Return of Capital" prompt="Show here the return of capital per share." sqref="H21:H95" xr:uid="{00000000-0002-0000-0000-000004000000}">
      <formula1>G21</formula1>
    </dataValidation>
  </dataValidations>
  <printOptions horizontalCentered="1"/>
  <pageMargins left="0.31496062992126" right="0.31496062992126" top="0.35433070866141703" bottom="0.511811023622047" header="0.31496062992126" footer="0.196850393700787"/>
  <pageSetup paperSize="9" scale="89" fitToHeight="0" orientation="landscape" r:id="rId1"/>
  <headerFooter>
    <oddFooter>&amp;L&amp;F&amp;C&amp;A&amp;RPage &amp;P of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rgb="FF7030A0"/>
    <pageSetUpPr autoPageBreaks="0"/>
  </sheetPr>
  <dimension ref="B1:W93"/>
  <sheetViews>
    <sheetView showRowColHeaders="0" showZeros="0" zoomScaleNormal="100" workbookViewId="0">
      <pane ySplit="14" topLeftCell="A15" activePane="bottomLeft" state="frozen"/>
      <selection pane="bottomLeft" activeCell="D6" sqref="D6:K11"/>
    </sheetView>
  </sheetViews>
  <sheetFormatPr defaultRowHeight="15" customHeight="1" x14ac:dyDescent="0.2"/>
  <cols>
    <col min="1" max="1" width="3.5703125" style="2" customWidth="1"/>
    <col min="2" max="2" width="0.85546875" style="2" customWidth="1"/>
    <col min="3" max="3" width="2.28515625" style="2" customWidth="1"/>
    <col min="4" max="6" width="11.7109375" style="2" customWidth="1"/>
    <col min="7" max="7" width="10.7109375" style="16" customWidth="1"/>
    <col min="8" max="8" width="10.7109375" style="2" customWidth="1"/>
    <col min="9" max="10" width="10.7109375" style="16" customWidth="1"/>
    <col min="11" max="13" width="10.7109375" style="2" customWidth="1"/>
    <col min="14" max="14" width="11.7109375" style="2" customWidth="1"/>
    <col min="15" max="17" width="10.7109375" style="2" customWidth="1"/>
    <col min="18" max="18" width="11.7109375" style="2" customWidth="1"/>
    <col min="19" max="19" width="10.7109375" style="2" customWidth="1"/>
    <col min="20" max="20" width="2.28515625" style="2" customWidth="1"/>
    <col min="21" max="21" width="0.85546875" style="2" customWidth="1"/>
    <col min="22" max="22" width="6.85546875" style="2" customWidth="1"/>
    <col min="23" max="23" width="9.140625" style="2" hidden="1" customWidth="1"/>
    <col min="24" max="16384" width="9.140625" style="2"/>
  </cols>
  <sheetData>
    <row r="1" spans="2:23" s="58" customFormat="1" ht="20.100000000000001" customHeight="1" x14ac:dyDescent="0.2">
      <c r="D1" s="80" t="s">
        <v>50</v>
      </c>
      <c r="E1" s="82"/>
      <c r="F1" s="82"/>
      <c r="G1" s="82"/>
      <c r="H1" s="82"/>
      <c r="I1" s="82"/>
      <c r="J1" s="82"/>
      <c r="K1" s="82"/>
      <c r="L1" s="255"/>
      <c r="M1" s="255"/>
      <c r="N1" s="255"/>
      <c r="O1" s="255"/>
      <c r="P1" s="82"/>
      <c r="Q1" s="272" t="str">
        <f>Worksheet!P1</f>
        <v>Client Name</v>
      </c>
      <c r="R1" s="273"/>
      <c r="S1" s="274"/>
      <c r="W1" s="60" t="s">
        <v>59</v>
      </c>
    </row>
    <row r="2" spans="2:23" s="57" customFormat="1" ht="20.100000000000001" customHeight="1" x14ac:dyDescent="0.2">
      <c r="D2" s="84" t="str">
        <f>Worksheet!D2</f>
        <v>Year Ended 30 June 2017</v>
      </c>
      <c r="E2" s="86"/>
      <c r="F2" s="86"/>
      <c r="G2" s="86"/>
      <c r="H2" s="86"/>
      <c r="I2" s="86"/>
      <c r="J2" s="86"/>
      <c r="K2" s="86"/>
      <c r="L2" s="86"/>
      <c r="M2" s="86"/>
      <c r="N2" s="256"/>
      <c r="O2" s="256"/>
      <c r="P2" s="86"/>
      <c r="Q2" s="275" t="str">
        <f>Worksheet!P2</f>
        <v>Preparer Name</v>
      </c>
      <c r="R2" s="276"/>
      <c r="S2" s="277"/>
      <c r="W2" s="61"/>
    </row>
    <row r="3" spans="2:23" s="168" customFormat="1" ht="15" customHeight="1" x14ac:dyDescent="0.2">
      <c r="D3" s="166"/>
      <c r="E3" s="166"/>
      <c r="F3" s="166"/>
      <c r="G3" s="167"/>
      <c r="H3" s="166"/>
      <c r="I3" s="167"/>
      <c r="J3" s="167"/>
      <c r="K3" s="166"/>
      <c r="L3" s="166"/>
      <c r="M3" s="166"/>
      <c r="N3" s="169"/>
      <c r="O3" s="4"/>
      <c r="P3" s="5"/>
      <c r="Q3" s="5"/>
      <c r="R3" s="5"/>
      <c r="S3" s="5"/>
      <c r="T3" s="5"/>
      <c r="U3" s="5"/>
      <c r="V3" s="5"/>
      <c r="W3" s="200"/>
    </row>
    <row r="4" spans="2:23" s="1" customFormat="1" ht="3.95" customHeight="1" x14ac:dyDescent="0.2">
      <c r="D4" s="5"/>
      <c r="E4" s="26"/>
      <c r="F4" s="9"/>
      <c r="G4" s="15"/>
      <c r="H4" s="9"/>
      <c r="I4" s="15"/>
      <c r="J4" s="15"/>
      <c r="K4" s="9"/>
      <c r="L4" s="10"/>
      <c r="M4" s="11"/>
      <c r="N4" s="11"/>
      <c r="O4" s="12"/>
      <c r="P4" s="12"/>
      <c r="Q4" s="13"/>
      <c r="R4" s="13"/>
      <c r="S4" s="13"/>
      <c r="T4" s="14"/>
      <c r="W4" s="201"/>
    </row>
    <row r="5" spans="2:23" s="1" customFormat="1" ht="5.0999999999999996" customHeight="1" x14ac:dyDescent="0.2">
      <c r="D5" s="5"/>
      <c r="E5" s="170"/>
      <c r="F5" s="9"/>
      <c r="G5" s="15"/>
      <c r="H5" s="9"/>
      <c r="I5" s="15"/>
      <c r="J5" s="15"/>
      <c r="K5" s="9"/>
      <c r="L5" s="171"/>
      <c r="M5" s="11"/>
      <c r="N5" s="172"/>
      <c r="O5" s="12"/>
      <c r="P5" s="12"/>
      <c r="Q5" s="13"/>
      <c r="R5" s="13"/>
      <c r="S5" s="13"/>
      <c r="T5" s="14"/>
      <c r="W5" s="201"/>
    </row>
    <row r="6" spans="2:23" ht="15" customHeight="1" x14ac:dyDescent="0.2">
      <c r="B6" s="1"/>
      <c r="C6" s="1"/>
      <c r="D6" s="285" t="s">
        <v>54</v>
      </c>
      <c r="E6" s="264"/>
      <c r="F6" s="264"/>
      <c r="G6" s="264"/>
      <c r="H6" s="264"/>
      <c r="I6" s="264"/>
      <c r="J6" s="264"/>
      <c r="K6" s="265"/>
      <c r="T6" s="14"/>
      <c r="U6" s="1"/>
      <c r="W6" s="202"/>
    </row>
    <row r="7" spans="2:23" ht="15" customHeight="1" x14ac:dyDescent="0.2">
      <c r="B7" s="1"/>
      <c r="C7" s="1"/>
      <c r="D7" s="285"/>
      <c r="E7" s="264"/>
      <c r="F7" s="264"/>
      <c r="G7" s="264"/>
      <c r="H7" s="264"/>
      <c r="I7" s="264"/>
      <c r="J7" s="264"/>
      <c r="K7" s="265"/>
      <c r="T7" s="14"/>
      <c r="U7" s="1"/>
      <c r="W7" s="202"/>
    </row>
    <row r="8" spans="2:23" ht="15" customHeight="1" x14ac:dyDescent="0.2">
      <c r="B8" s="1"/>
      <c r="C8" s="1"/>
      <c r="D8" s="285"/>
      <c r="E8" s="264"/>
      <c r="F8" s="264"/>
      <c r="G8" s="264"/>
      <c r="H8" s="264"/>
      <c r="I8" s="264"/>
      <c r="J8" s="264"/>
      <c r="K8" s="265"/>
      <c r="T8" s="14"/>
      <c r="U8" s="1"/>
      <c r="W8" s="202"/>
    </row>
    <row r="9" spans="2:23" ht="15" customHeight="1" x14ac:dyDescent="0.2">
      <c r="B9" s="1"/>
      <c r="C9" s="1"/>
      <c r="D9" s="285"/>
      <c r="E9" s="264"/>
      <c r="F9" s="264"/>
      <c r="G9" s="264"/>
      <c r="H9" s="264"/>
      <c r="I9" s="264"/>
      <c r="J9" s="264"/>
      <c r="K9" s="265"/>
      <c r="T9" s="14"/>
      <c r="U9" s="1"/>
      <c r="W9" s="202"/>
    </row>
    <row r="10" spans="2:23" ht="15" customHeight="1" x14ac:dyDescent="0.2">
      <c r="B10" s="1"/>
      <c r="C10" s="1"/>
      <c r="D10" s="285"/>
      <c r="E10" s="264"/>
      <c r="F10" s="264"/>
      <c r="G10" s="264"/>
      <c r="H10" s="264"/>
      <c r="I10" s="264"/>
      <c r="J10" s="264"/>
      <c r="K10" s="265"/>
      <c r="T10" s="14"/>
      <c r="U10" s="1"/>
      <c r="W10" s="202"/>
    </row>
    <row r="11" spans="2:23" ht="15" customHeight="1" x14ac:dyDescent="0.2">
      <c r="B11" s="1"/>
      <c r="C11" s="1"/>
      <c r="D11" s="285"/>
      <c r="E11" s="264"/>
      <c r="F11" s="264"/>
      <c r="G11" s="264"/>
      <c r="H11" s="264"/>
      <c r="I11" s="264"/>
      <c r="J11" s="264"/>
      <c r="K11" s="265"/>
      <c r="T11" s="14"/>
      <c r="U11" s="1"/>
      <c r="W11" s="202"/>
    </row>
    <row r="12" spans="2:23" ht="20.100000000000001" customHeight="1" x14ac:dyDescent="0.2">
      <c r="D12" s="173"/>
      <c r="E12" s="173"/>
      <c r="F12" s="173"/>
      <c r="G12" s="174"/>
      <c r="H12" s="173"/>
      <c r="I12" s="174"/>
      <c r="J12" s="174"/>
      <c r="K12" s="173"/>
      <c r="L12" s="173"/>
      <c r="M12" s="173"/>
      <c r="N12" s="173"/>
      <c r="O12" s="173"/>
      <c r="P12" s="173"/>
      <c r="Q12" s="173"/>
      <c r="R12" s="173"/>
      <c r="S12" s="173"/>
      <c r="T12" s="14"/>
      <c r="W12" s="202"/>
    </row>
    <row r="13" spans="2:23" ht="15" customHeight="1" x14ac:dyDescent="0.2">
      <c r="D13" s="266" t="s">
        <v>49</v>
      </c>
      <c r="E13" s="267"/>
      <c r="F13" s="268"/>
      <c r="G13" s="267" t="s">
        <v>35</v>
      </c>
      <c r="H13" s="268"/>
      <c r="I13" s="266" t="s">
        <v>28</v>
      </c>
      <c r="J13" s="268"/>
      <c r="K13" s="203" t="s">
        <v>7</v>
      </c>
      <c r="L13" s="269" t="s">
        <v>26</v>
      </c>
      <c r="M13" s="270"/>
      <c r="N13" s="270"/>
      <c r="O13" s="271"/>
      <c r="P13" s="266" t="s">
        <v>34</v>
      </c>
      <c r="Q13" s="267"/>
      <c r="R13" s="267"/>
      <c r="S13" s="268"/>
      <c r="T13" s="14"/>
      <c r="W13" s="202"/>
    </row>
    <row r="14" spans="2:23" ht="15" customHeight="1" x14ac:dyDescent="0.2">
      <c r="D14" s="204" t="s">
        <v>38</v>
      </c>
      <c r="E14" s="205" t="s">
        <v>40</v>
      </c>
      <c r="F14" s="206" t="s">
        <v>39</v>
      </c>
      <c r="G14" s="207" t="s">
        <v>36</v>
      </c>
      <c r="H14" s="208" t="s">
        <v>37</v>
      </c>
      <c r="I14" s="209" t="s">
        <v>9</v>
      </c>
      <c r="J14" s="210" t="s">
        <v>10</v>
      </c>
      <c r="K14" s="211" t="s">
        <v>27</v>
      </c>
      <c r="L14" s="212" t="s">
        <v>33</v>
      </c>
      <c r="M14" s="213" t="s">
        <v>31</v>
      </c>
      <c r="N14" s="213" t="s">
        <v>32</v>
      </c>
      <c r="O14" s="214" t="s">
        <v>30</v>
      </c>
      <c r="P14" s="215" t="s">
        <v>33</v>
      </c>
      <c r="Q14" s="216" t="s">
        <v>31</v>
      </c>
      <c r="R14" s="216" t="s">
        <v>32</v>
      </c>
      <c r="S14" s="217" t="s">
        <v>30</v>
      </c>
      <c r="T14" s="14"/>
      <c r="W14" s="202"/>
    </row>
    <row r="15" spans="2:23" ht="15" customHeight="1" x14ac:dyDescent="0.2">
      <c r="D15" s="175">
        <f>Worksheet!H13+IF(Worksheet!Q9&lt;0,-Worksheet!Q9,0)</f>
        <v>0</v>
      </c>
      <c r="E15" s="176">
        <f>IF(D15&gt;0,MIN(D15,N15),0)</f>
        <v>0</v>
      </c>
      <c r="F15" s="176">
        <f>D15-E15</f>
        <v>0</v>
      </c>
      <c r="G15" s="177">
        <f>Worksheet!D21</f>
        <v>0</v>
      </c>
      <c r="H15" s="178">
        <f>Worksheet!J21</f>
        <v>0</v>
      </c>
      <c r="I15" s="179" t="str">
        <f>IF(AND(Worksheet!D21&gt;0,Worksheet!D21&lt;CpiDate,Worksheet!K21&gt;Worksheet!M21,Worksheet!$E$8-Worksheet!D21+1&gt;365),"Yes",IF(Worksheet!D21&gt;0,"No",""))</f>
        <v/>
      </c>
      <c r="J15" s="179" t="str">
        <f>IF(AND(Worksheet!D21&gt;0,Worksheet!$E$8-Worksheet!D21+1&gt;365,Worksheet!K21&gt;Worksheet!L21),"Yes",IF(Worksheet!D21&gt;0,"No",""))</f>
        <v/>
      </c>
      <c r="K15" s="176">
        <f>IF(Worksheet!J21&gt;0,Worksheet!K21/Worksheet!J21,0)</f>
        <v>0</v>
      </c>
      <c r="L15" s="176">
        <f>IF(AND(I15="Yes",Worksheet!J21&gt;0),Worksheet!M21/Worksheet!J21,0)</f>
        <v>0</v>
      </c>
      <c r="M15" s="176">
        <f>IF(I15="Yes",K15-L15,0)</f>
        <v>0</v>
      </c>
      <c r="N15" s="176">
        <f>IF(AND(I15="Yes",M15&lt;Q15/2),M15*H15,IF(AND(I15="Yes",D15&gt;0),MIN(D15,M15*H15),0))</f>
        <v>0</v>
      </c>
      <c r="O15" s="178">
        <f>IF(M15&gt;0,N15/M15,0)</f>
        <v>0</v>
      </c>
      <c r="P15" s="176">
        <f>IF(AND(J15="Yes",Worksheet!E21&gt;0),(Worksheet!F21/Worksheet!E21)-Worksheet!H21,0)</f>
        <v>0</v>
      </c>
      <c r="Q15" s="176">
        <f>IF(J15="Yes",K15-P15,0)</f>
        <v>0</v>
      </c>
      <c r="R15" s="176">
        <f>S15*Q15</f>
        <v>0</v>
      </c>
      <c r="S15" s="180">
        <f>IF(J15="Yes",H15-O15,0)</f>
        <v>0</v>
      </c>
      <c r="T15" s="14"/>
    </row>
    <row r="16" spans="2:23" ht="15" customHeight="1" x14ac:dyDescent="0.2">
      <c r="D16" s="181">
        <f>IF(H16&gt;0,F15,0)</f>
        <v>0</v>
      </c>
      <c r="E16" s="182">
        <f t="shared" ref="E16:E79" si="0">IF(D16&gt;0,MIN(D16,N16),0)</f>
        <v>0</v>
      </c>
      <c r="F16" s="182">
        <f t="shared" ref="F16:F79" si="1">D16-E16</f>
        <v>0</v>
      </c>
      <c r="G16" s="183">
        <f>Worksheet!D22</f>
        <v>0</v>
      </c>
      <c r="H16" s="184">
        <f>Worksheet!J22</f>
        <v>0</v>
      </c>
      <c r="I16" s="185" t="str">
        <f>IF(AND(Worksheet!D22&gt;0,Worksheet!D22&lt;CpiDate,Worksheet!K22&gt;Worksheet!M22,Worksheet!$E$8-Worksheet!D22+1&gt;365),"Yes",IF(Worksheet!D22&gt;0,"No",""))</f>
        <v/>
      </c>
      <c r="J16" s="185" t="str">
        <f>IF(AND(Worksheet!D22&gt;0,Worksheet!$E$8-Worksheet!D22+1&gt;365,Worksheet!K22&gt;Worksheet!L22),"Yes",IF(Worksheet!D22&gt;0,"No",""))</f>
        <v/>
      </c>
      <c r="K16" s="182">
        <f>IF(Worksheet!J22&gt;0,Worksheet!K22/Worksheet!J22,0)</f>
        <v>0</v>
      </c>
      <c r="L16" s="182">
        <f>IF(AND(I16="Yes",Worksheet!J22&gt;0),Worksheet!M22/Worksheet!J22,0)</f>
        <v>0</v>
      </c>
      <c r="M16" s="182">
        <f t="shared" ref="M16:M79" si="2">IF(I16="Yes",K16-L16,0)</f>
        <v>0</v>
      </c>
      <c r="N16" s="182">
        <f t="shared" ref="N16:N79" si="3">IF(AND(I16="Yes",M16&lt;Q16/2),M16*H16,IF(AND(I16="Yes",D16&gt;0),MIN(D16,M16*H16),0))</f>
        <v>0</v>
      </c>
      <c r="O16" s="184">
        <f t="shared" ref="O16:O79" si="4">IF(M16&gt;0,N16/M16,0)</f>
        <v>0</v>
      </c>
      <c r="P16" s="182">
        <f>IF(AND(J16="Yes",Worksheet!E22&gt;0),(Worksheet!F22/Worksheet!E22)-Worksheet!H22,0)</f>
        <v>0</v>
      </c>
      <c r="Q16" s="182">
        <f t="shared" ref="Q16:Q79" si="5">IF(J16="Yes",K16-P16,0)</f>
        <v>0</v>
      </c>
      <c r="R16" s="182">
        <f t="shared" ref="R16:R79" si="6">S16*Q16</f>
        <v>0</v>
      </c>
      <c r="S16" s="186">
        <f t="shared" ref="S16:S79" si="7">IF(J16="Yes",H16-O16,0)</f>
        <v>0</v>
      </c>
      <c r="T16" s="14"/>
      <c r="W16" s="27" t="str">
        <f>IF(OR(G16&gt;0,H16&gt;0),0,"Blank")</f>
        <v>Blank</v>
      </c>
    </row>
    <row r="17" spans="4:23" ht="15" customHeight="1" x14ac:dyDescent="0.2">
      <c r="D17" s="181">
        <f t="shared" ref="D17:D80" si="8">IF(H17&gt;0,F16,0)</f>
        <v>0</v>
      </c>
      <c r="E17" s="182">
        <f t="shared" si="0"/>
        <v>0</v>
      </c>
      <c r="F17" s="182">
        <f t="shared" si="1"/>
        <v>0</v>
      </c>
      <c r="G17" s="183">
        <f>Worksheet!D23</f>
        <v>0</v>
      </c>
      <c r="H17" s="184">
        <f>Worksheet!J23</f>
        <v>0</v>
      </c>
      <c r="I17" s="185" t="str">
        <f>IF(AND(Worksheet!D23&gt;0,Worksheet!D23&lt;CpiDate,Worksheet!K23&gt;Worksheet!M23,Worksheet!$E$8-Worksheet!D23+1&gt;365),"Yes",IF(Worksheet!D23&gt;0,"No",""))</f>
        <v/>
      </c>
      <c r="J17" s="185" t="str">
        <f>IF(AND(Worksheet!D23&gt;0,Worksheet!$E$8-Worksheet!D23+1&gt;365,Worksheet!K23&gt;Worksheet!L23),"Yes",IF(Worksheet!D23&gt;0,"No",""))</f>
        <v/>
      </c>
      <c r="K17" s="182">
        <f>IF(Worksheet!J23&gt;0,Worksheet!K23/Worksheet!J23,0)</f>
        <v>0</v>
      </c>
      <c r="L17" s="182">
        <f>IF(AND(I17="Yes",Worksheet!J23&gt;0),Worksheet!M23/Worksheet!J23,0)</f>
        <v>0</v>
      </c>
      <c r="M17" s="182">
        <f t="shared" si="2"/>
        <v>0</v>
      </c>
      <c r="N17" s="182">
        <f t="shared" si="3"/>
        <v>0</v>
      </c>
      <c r="O17" s="184">
        <f t="shared" si="4"/>
        <v>0</v>
      </c>
      <c r="P17" s="182">
        <f>IF(AND(J17="Yes",Worksheet!E23&gt;0),(Worksheet!F23/Worksheet!E23)-Worksheet!H23,0)</f>
        <v>0</v>
      </c>
      <c r="Q17" s="182">
        <f t="shared" si="5"/>
        <v>0</v>
      </c>
      <c r="R17" s="182">
        <f t="shared" si="6"/>
        <v>0</v>
      </c>
      <c r="S17" s="186">
        <f t="shared" si="7"/>
        <v>0</v>
      </c>
      <c r="T17" s="14"/>
      <c r="W17" s="27" t="str">
        <f t="shared" ref="W17:W80" si="9">IF(OR(G17&gt;0,H17&gt;0),0,"Blank")</f>
        <v>Blank</v>
      </c>
    </row>
    <row r="18" spans="4:23" ht="15" customHeight="1" x14ac:dyDescent="0.2">
      <c r="D18" s="181">
        <f t="shared" si="8"/>
        <v>0</v>
      </c>
      <c r="E18" s="182">
        <f t="shared" si="0"/>
        <v>0</v>
      </c>
      <c r="F18" s="182">
        <f t="shared" si="1"/>
        <v>0</v>
      </c>
      <c r="G18" s="183">
        <f>Worksheet!D24</f>
        <v>0</v>
      </c>
      <c r="H18" s="184">
        <f>Worksheet!J24</f>
        <v>0</v>
      </c>
      <c r="I18" s="185" t="str">
        <f>IF(AND(Worksheet!D24&gt;0,Worksheet!D24&lt;CpiDate,Worksheet!K24&gt;Worksheet!M24,Worksheet!$E$8-Worksheet!D24+1&gt;365),"Yes",IF(Worksheet!D24&gt;0,"No",""))</f>
        <v/>
      </c>
      <c r="J18" s="185" t="str">
        <f>IF(AND(Worksheet!D24&gt;0,Worksheet!$E$8-Worksheet!D24+1&gt;365,Worksheet!K24&gt;Worksheet!L24),"Yes",IF(Worksheet!D24&gt;0,"No",""))</f>
        <v/>
      </c>
      <c r="K18" s="182">
        <f>IF(Worksheet!J24&gt;0,Worksheet!K24/Worksheet!J24,0)</f>
        <v>0</v>
      </c>
      <c r="L18" s="182">
        <f>IF(AND(I18="Yes",Worksheet!J24&gt;0),Worksheet!M24/Worksheet!J24,0)</f>
        <v>0</v>
      </c>
      <c r="M18" s="182">
        <f t="shared" si="2"/>
        <v>0</v>
      </c>
      <c r="N18" s="182">
        <f t="shared" si="3"/>
        <v>0</v>
      </c>
      <c r="O18" s="184">
        <f t="shared" si="4"/>
        <v>0</v>
      </c>
      <c r="P18" s="182">
        <f>IF(AND(J18="Yes",Worksheet!E24&gt;0),(Worksheet!F24/Worksheet!E24)-Worksheet!H24,0)</f>
        <v>0</v>
      </c>
      <c r="Q18" s="182">
        <f t="shared" si="5"/>
        <v>0</v>
      </c>
      <c r="R18" s="182">
        <f t="shared" si="6"/>
        <v>0</v>
      </c>
      <c r="S18" s="186">
        <f t="shared" si="7"/>
        <v>0</v>
      </c>
      <c r="T18" s="14"/>
      <c r="W18" s="27" t="str">
        <f t="shared" si="9"/>
        <v>Blank</v>
      </c>
    </row>
    <row r="19" spans="4:23" ht="15" customHeight="1" x14ac:dyDescent="0.2">
      <c r="D19" s="181">
        <f t="shared" si="8"/>
        <v>0</v>
      </c>
      <c r="E19" s="182">
        <f t="shared" si="0"/>
        <v>0</v>
      </c>
      <c r="F19" s="182">
        <f t="shared" si="1"/>
        <v>0</v>
      </c>
      <c r="G19" s="183">
        <f>Worksheet!D25</f>
        <v>0</v>
      </c>
      <c r="H19" s="184">
        <f>Worksheet!J25</f>
        <v>0</v>
      </c>
      <c r="I19" s="185" t="str">
        <f>IF(AND(Worksheet!D25&gt;0,Worksheet!D25&lt;CpiDate,Worksheet!K25&gt;Worksheet!M25,Worksheet!$E$8-Worksheet!D25+1&gt;365),"Yes",IF(Worksheet!D25&gt;0,"No",""))</f>
        <v/>
      </c>
      <c r="J19" s="185" t="str">
        <f>IF(AND(Worksheet!D25&gt;0,Worksheet!$E$8-Worksheet!D25+1&gt;365,Worksheet!K25&gt;Worksheet!L25),"Yes",IF(Worksheet!D25&gt;0,"No",""))</f>
        <v/>
      </c>
      <c r="K19" s="182">
        <f>IF(Worksheet!J25&gt;0,Worksheet!K25/Worksheet!J25,0)</f>
        <v>0</v>
      </c>
      <c r="L19" s="182">
        <f>IF(AND(I19="Yes",Worksheet!J25&gt;0),Worksheet!M25/Worksheet!J25,0)</f>
        <v>0</v>
      </c>
      <c r="M19" s="182">
        <f t="shared" si="2"/>
        <v>0</v>
      </c>
      <c r="N19" s="182">
        <f t="shared" si="3"/>
        <v>0</v>
      </c>
      <c r="O19" s="184">
        <f t="shared" si="4"/>
        <v>0</v>
      </c>
      <c r="P19" s="182">
        <f>IF(AND(J19="Yes",Worksheet!E25&gt;0),(Worksheet!F25/Worksheet!E25)-Worksheet!H25,0)</f>
        <v>0</v>
      </c>
      <c r="Q19" s="182">
        <f t="shared" si="5"/>
        <v>0</v>
      </c>
      <c r="R19" s="182">
        <f t="shared" si="6"/>
        <v>0</v>
      </c>
      <c r="S19" s="186">
        <f t="shared" si="7"/>
        <v>0</v>
      </c>
      <c r="T19" s="14"/>
      <c r="W19" s="27" t="str">
        <f t="shared" si="9"/>
        <v>Blank</v>
      </c>
    </row>
    <row r="20" spans="4:23" ht="15" customHeight="1" x14ac:dyDescent="0.2">
      <c r="D20" s="181">
        <f t="shared" si="8"/>
        <v>0</v>
      </c>
      <c r="E20" s="182">
        <f t="shared" si="0"/>
        <v>0</v>
      </c>
      <c r="F20" s="182">
        <f t="shared" si="1"/>
        <v>0</v>
      </c>
      <c r="G20" s="183">
        <f>Worksheet!D26</f>
        <v>0</v>
      </c>
      <c r="H20" s="184">
        <f>Worksheet!J26</f>
        <v>0</v>
      </c>
      <c r="I20" s="185" t="str">
        <f>IF(AND(Worksheet!D26&gt;0,Worksheet!D26&lt;CpiDate,Worksheet!K26&gt;Worksheet!M26,Worksheet!$E$8-Worksheet!D26+1&gt;365),"Yes",IF(Worksheet!D26&gt;0,"No",""))</f>
        <v/>
      </c>
      <c r="J20" s="185" t="str">
        <f>IF(AND(Worksheet!D26&gt;0,Worksheet!$E$8-Worksheet!D26+1&gt;365,Worksheet!K26&gt;Worksheet!L26),"Yes",IF(Worksheet!D26&gt;0,"No",""))</f>
        <v/>
      </c>
      <c r="K20" s="182">
        <f>IF(Worksheet!J26&gt;0,Worksheet!K26/Worksheet!J26,0)</f>
        <v>0</v>
      </c>
      <c r="L20" s="182">
        <f>IF(AND(I20="Yes",Worksheet!J26&gt;0),Worksheet!M26/Worksheet!J26,0)</f>
        <v>0</v>
      </c>
      <c r="M20" s="182">
        <f t="shared" si="2"/>
        <v>0</v>
      </c>
      <c r="N20" s="182">
        <f t="shared" si="3"/>
        <v>0</v>
      </c>
      <c r="O20" s="184">
        <f t="shared" si="4"/>
        <v>0</v>
      </c>
      <c r="P20" s="182">
        <f>IF(AND(J20="Yes",Worksheet!E26&gt;0),(Worksheet!F26/Worksheet!E26)-Worksheet!H26,0)</f>
        <v>0</v>
      </c>
      <c r="Q20" s="182">
        <f t="shared" si="5"/>
        <v>0</v>
      </c>
      <c r="R20" s="182">
        <f t="shared" si="6"/>
        <v>0</v>
      </c>
      <c r="S20" s="186">
        <f t="shared" si="7"/>
        <v>0</v>
      </c>
      <c r="T20" s="14"/>
      <c r="W20" s="27" t="str">
        <f t="shared" si="9"/>
        <v>Blank</v>
      </c>
    </row>
    <row r="21" spans="4:23" ht="15" customHeight="1" x14ac:dyDescent="0.2">
      <c r="D21" s="181">
        <f t="shared" si="8"/>
        <v>0</v>
      </c>
      <c r="E21" s="182">
        <f t="shared" si="0"/>
        <v>0</v>
      </c>
      <c r="F21" s="182">
        <f t="shared" si="1"/>
        <v>0</v>
      </c>
      <c r="G21" s="183">
        <f>Worksheet!D27</f>
        <v>0</v>
      </c>
      <c r="H21" s="184">
        <f>Worksheet!J27</f>
        <v>0</v>
      </c>
      <c r="I21" s="185" t="str">
        <f>IF(AND(Worksheet!D27&gt;0,Worksheet!D27&lt;CpiDate,Worksheet!K27&gt;Worksheet!M27,Worksheet!$E$8-Worksheet!D27+1&gt;365),"Yes",IF(Worksheet!D27&gt;0,"No",""))</f>
        <v/>
      </c>
      <c r="J21" s="185" t="str">
        <f>IF(AND(Worksheet!D27&gt;0,Worksheet!$E$8-Worksheet!D27+1&gt;365,Worksheet!K27&gt;Worksheet!L27),"Yes",IF(Worksheet!D27&gt;0,"No",""))</f>
        <v/>
      </c>
      <c r="K21" s="182">
        <f>IF(Worksheet!J27&gt;0,Worksheet!K27/Worksheet!J27,0)</f>
        <v>0</v>
      </c>
      <c r="L21" s="182">
        <f>IF(AND(I21="Yes",Worksheet!J27&gt;0),Worksheet!M27/Worksheet!J27,0)</f>
        <v>0</v>
      </c>
      <c r="M21" s="182">
        <f t="shared" si="2"/>
        <v>0</v>
      </c>
      <c r="N21" s="182">
        <f t="shared" si="3"/>
        <v>0</v>
      </c>
      <c r="O21" s="184">
        <f t="shared" si="4"/>
        <v>0</v>
      </c>
      <c r="P21" s="182">
        <f>IF(AND(J21="Yes",Worksheet!E27&gt;0),(Worksheet!F27/Worksheet!E27)-Worksheet!H27,0)</f>
        <v>0</v>
      </c>
      <c r="Q21" s="182">
        <f t="shared" si="5"/>
        <v>0</v>
      </c>
      <c r="R21" s="182">
        <f t="shared" si="6"/>
        <v>0</v>
      </c>
      <c r="S21" s="186">
        <f t="shared" si="7"/>
        <v>0</v>
      </c>
      <c r="T21" s="14"/>
      <c r="W21" s="27" t="str">
        <f t="shared" si="9"/>
        <v>Blank</v>
      </c>
    </row>
    <row r="22" spans="4:23" ht="15" customHeight="1" x14ac:dyDescent="0.2">
      <c r="D22" s="181">
        <f t="shared" si="8"/>
        <v>0</v>
      </c>
      <c r="E22" s="182">
        <f t="shared" si="0"/>
        <v>0</v>
      </c>
      <c r="F22" s="182">
        <f t="shared" si="1"/>
        <v>0</v>
      </c>
      <c r="G22" s="183">
        <f>Worksheet!D28</f>
        <v>0</v>
      </c>
      <c r="H22" s="184">
        <f>Worksheet!J28</f>
        <v>0</v>
      </c>
      <c r="I22" s="185" t="str">
        <f>IF(AND(Worksheet!D28&gt;0,Worksheet!D28&lt;CpiDate,Worksheet!K28&gt;Worksheet!M28,Worksheet!$E$8-Worksheet!D28+1&gt;365),"Yes",IF(Worksheet!D28&gt;0,"No",""))</f>
        <v/>
      </c>
      <c r="J22" s="185" t="str">
        <f>IF(AND(Worksheet!D28&gt;0,Worksheet!$E$8-Worksheet!D28+1&gt;365,Worksheet!K28&gt;Worksheet!L28),"Yes",IF(Worksheet!D28&gt;0,"No",""))</f>
        <v/>
      </c>
      <c r="K22" s="182">
        <f>IF(Worksheet!J28&gt;0,Worksheet!K28/Worksheet!J28,0)</f>
        <v>0</v>
      </c>
      <c r="L22" s="182">
        <f>IF(AND(I22="Yes",Worksheet!J28&gt;0),Worksheet!M28/Worksheet!J28,0)</f>
        <v>0</v>
      </c>
      <c r="M22" s="182">
        <f t="shared" si="2"/>
        <v>0</v>
      </c>
      <c r="N22" s="182">
        <f t="shared" si="3"/>
        <v>0</v>
      </c>
      <c r="O22" s="184">
        <f t="shared" si="4"/>
        <v>0</v>
      </c>
      <c r="P22" s="182">
        <f>IF(AND(J22="Yes",Worksheet!E28&gt;0),(Worksheet!F28/Worksheet!E28)-Worksheet!H28,0)</f>
        <v>0</v>
      </c>
      <c r="Q22" s="182">
        <f t="shared" si="5"/>
        <v>0</v>
      </c>
      <c r="R22" s="182">
        <f t="shared" si="6"/>
        <v>0</v>
      </c>
      <c r="S22" s="186">
        <f t="shared" si="7"/>
        <v>0</v>
      </c>
      <c r="T22" s="14"/>
      <c r="W22" s="27" t="str">
        <f t="shared" si="9"/>
        <v>Blank</v>
      </c>
    </row>
    <row r="23" spans="4:23" ht="15" customHeight="1" x14ac:dyDescent="0.2">
      <c r="D23" s="181">
        <f t="shared" si="8"/>
        <v>0</v>
      </c>
      <c r="E23" s="182">
        <f t="shared" si="0"/>
        <v>0</v>
      </c>
      <c r="F23" s="182">
        <f t="shared" si="1"/>
        <v>0</v>
      </c>
      <c r="G23" s="183">
        <f>Worksheet!D29</f>
        <v>0</v>
      </c>
      <c r="H23" s="184">
        <f>Worksheet!J29</f>
        <v>0</v>
      </c>
      <c r="I23" s="185" t="str">
        <f>IF(AND(Worksheet!D29&gt;0,Worksheet!D29&lt;CpiDate,Worksheet!K29&gt;Worksheet!M29,Worksheet!$E$8-Worksheet!D29+1&gt;365),"Yes",IF(Worksheet!D29&gt;0,"No",""))</f>
        <v/>
      </c>
      <c r="J23" s="185" t="str">
        <f>IF(AND(Worksheet!D29&gt;0,Worksheet!$E$8-Worksheet!D29+1&gt;365,Worksheet!K29&gt;Worksheet!L29),"Yes",IF(Worksheet!D29&gt;0,"No",""))</f>
        <v/>
      </c>
      <c r="K23" s="182">
        <f>IF(Worksheet!J29&gt;0,Worksheet!K29/Worksheet!J29,0)</f>
        <v>0</v>
      </c>
      <c r="L23" s="182">
        <f>IF(AND(I23="Yes",Worksheet!J29&gt;0),Worksheet!M29/Worksheet!J29,0)</f>
        <v>0</v>
      </c>
      <c r="M23" s="182">
        <f t="shared" si="2"/>
        <v>0</v>
      </c>
      <c r="N23" s="182">
        <f t="shared" si="3"/>
        <v>0</v>
      </c>
      <c r="O23" s="184">
        <f t="shared" si="4"/>
        <v>0</v>
      </c>
      <c r="P23" s="182">
        <f>IF(AND(J23="Yes",Worksheet!E29&gt;0),(Worksheet!F29/Worksheet!E29)-Worksheet!H29,0)</f>
        <v>0</v>
      </c>
      <c r="Q23" s="182">
        <f t="shared" si="5"/>
        <v>0</v>
      </c>
      <c r="R23" s="182">
        <f t="shared" si="6"/>
        <v>0</v>
      </c>
      <c r="S23" s="186">
        <f t="shared" si="7"/>
        <v>0</v>
      </c>
      <c r="T23" s="14"/>
      <c r="W23" s="27" t="str">
        <f t="shared" si="9"/>
        <v>Blank</v>
      </c>
    </row>
    <row r="24" spans="4:23" ht="15" customHeight="1" x14ac:dyDescent="0.2">
      <c r="D24" s="181">
        <f t="shared" si="8"/>
        <v>0</v>
      </c>
      <c r="E24" s="182">
        <f t="shared" si="0"/>
        <v>0</v>
      </c>
      <c r="F24" s="182">
        <f t="shared" si="1"/>
        <v>0</v>
      </c>
      <c r="G24" s="183">
        <f>Worksheet!D30</f>
        <v>0</v>
      </c>
      <c r="H24" s="184">
        <f>Worksheet!J30</f>
        <v>0</v>
      </c>
      <c r="I24" s="185" t="str">
        <f>IF(AND(Worksheet!D30&gt;0,Worksheet!D30&lt;CpiDate,Worksheet!K30&gt;Worksheet!M30,Worksheet!$E$8-Worksheet!D30+1&gt;365),"Yes",IF(Worksheet!D30&gt;0,"No",""))</f>
        <v/>
      </c>
      <c r="J24" s="185" t="str">
        <f>IF(AND(Worksheet!D30&gt;0,Worksheet!$E$8-Worksheet!D30+1&gt;365,Worksheet!K30&gt;Worksheet!L30),"Yes",IF(Worksheet!D30&gt;0,"No",""))</f>
        <v/>
      </c>
      <c r="K24" s="182">
        <f>IF(Worksheet!J30&gt;0,Worksheet!K30/Worksheet!J30,0)</f>
        <v>0</v>
      </c>
      <c r="L24" s="182">
        <f>IF(AND(I24="Yes",Worksheet!J30&gt;0),Worksheet!M30/Worksheet!J30,0)</f>
        <v>0</v>
      </c>
      <c r="M24" s="182">
        <f t="shared" si="2"/>
        <v>0</v>
      </c>
      <c r="N24" s="182">
        <f t="shared" si="3"/>
        <v>0</v>
      </c>
      <c r="O24" s="184">
        <f t="shared" si="4"/>
        <v>0</v>
      </c>
      <c r="P24" s="182">
        <f>IF(AND(J24="Yes",Worksheet!E30&gt;0),(Worksheet!F30/Worksheet!E30)-Worksheet!H30,0)</f>
        <v>0</v>
      </c>
      <c r="Q24" s="182">
        <f t="shared" si="5"/>
        <v>0</v>
      </c>
      <c r="R24" s="182">
        <f t="shared" si="6"/>
        <v>0</v>
      </c>
      <c r="S24" s="186">
        <f t="shared" si="7"/>
        <v>0</v>
      </c>
      <c r="T24" s="14"/>
      <c r="W24" s="27" t="str">
        <f t="shared" si="9"/>
        <v>Blank</v>
      </c>
    </row>
    <row r="25" spans="4:23" ht="15" customHeight="1" x14ac:dyDescent="0.2">
      <c r="D25" s="181">
        <f t="shared" si="8"/>
        <v>0</v>
      </c>
      <c r="E25" s="182">
        <f t="shared" si="0"/>
        <v>0</v>
      </c>
      <c r="F25" s="182">
        <f t="shared" si="1"/>
        <v>0</v>
      </c>
      <c r="G25" s="183">
        <f>Worksheet!D31</f>
        <v>0</v>
      </c>
      <c r="H25" s="184">
        <f>Worksheet!J31</f>
        <v>0</v>
      </c>
      <c r="I25" s="185" t="str">
        <f>IF(AND(Worksheet!D31&gt;0,Worksheet!D31&lt;CpiDate,Worksheet!K31&gt;Worksheet!M31,Worksheet!$E$8-Worksheet!D31+1&gt;365),"Yes",IF(Worksheet!D31&gt;0,"No",""))</f>
        <v/>
      </c>
      <c r="J25" s="185" t="str">
        <f>IF(AND(Worksheet!D31&gt;0,Worksheet!$E$8-Worksheet!D31+1&gt;365,Worksheet!K31&gt;Worksheet!L31),"Yes",IF(Worksheet!D31&gt;0,"No",""))</f>
        <v/>
      </c>
      <c r="K25" s="182">
        <f>IF(Worksheet!J31&gt;0,Worksheet!K31/Worksheet!J31,0)</f>
        <v>0</v>
      </c>
      <c r="L25" s="182">
        <f>IF(AND(I25="Yes",Worksheet!J31&gt;0),Worksheet!M31/Worksheet!J31,0)</f>
        <v>0</v>
      </c>
      <c r="M25" s="182">
        <f t="shared" si="2"/>
        <v>0</v>
      </c>
      <c r="N25" s="182">
        <f t="shared" si="3"/>
        <v>0</v>
      </c>
      <c r="O25" s="184">
        <f t="shared" si="4"/>
        <v>0</v>
      </c>
      <c r="P25" s="182">
        <f>IF(AND(J25="Yes",Worksheet!E31&gt;0),(Worksheet!F31/Worksheet!E31)-Worksheet!H31,0)</f>
        <v>0</v>
      </c>
      <c r="Q25" s="182">
        <f t="shared" si="5"/>
        <v>0</v>
      </c>
      <c r="R25" s="182">
        <f t="shared" si="6"/>
        <v>0</v>
      </c>
      <c r="S25" s="186">
        <f t="shared" si="7"/>
        <v>0</v>
      </c>
      <c r="T25" s="14"/>
      <c r="W25" s="27" t="str">
        <f t="shared" si="9"/>
        <v>Blank</v>
      </c>
    </row>
    <row r="26" spans="4:23" ht="15" customHeight="1" x14ac:dyDescent="0.2">
      <c r="D26" s="181">
        <f t="shared" si="8"/>
        <v>0</v>
      </c>
      <c r="E26" s="182">
        <f t="shared" si="0"/>
        <v>0</v>
      </c>
      <c r="F26" s="182">
        <f t="shared" si="1"/>
        <v>0</v>
      </c>
      <c r="G26" s="183">
        <f>Worksheet!D32</f>
        <v>0</v>
      </c>
      <c r="H26" s="184">
        <f>Worksheet!J32</f>
        <v>0</v>
      </c>
      <c r="I26" s="185" t="str">
        <f>IF(AND(Worksheet!D32&gt;0,Worksheet!D32&lt;CpiDate,Worksheet!K32&gt;Worksheet!M32,Worksheet!$E$8-Worksheet!D32+1&gt;365),"Yes",IF(Worksheet!D32&gt;0,"No",""))</f>
        <v/>
      </c>
      <c r="J26" s="185" t="str">
        <f>IF(AND(Worksheet!D32&gt;0,Worksheet!$E$8-Worksheet!D32+1&gt;365,Worksheet!K32&gt;Worksheet!L32),"Yes",IF(Worksheet!D32&gt;0,"No",""))</f>
        <v/>
      </c>
      <c r="K26" s="182">
        <f>IF(Worksheet!J32&gt;0,Worksheet!K32/Worksheet!J32,0)</f>
        <v>0</v>
      </c>
      <c r="L26" s="182">
        <f>IF(AND(I26="Yes",Worksheet!J32&gt;0),Worksheet!M32/Worksheet!J32,0)</f>
        <v>0</v>
      </c>
      <c r="M26" s="182">
        <f t="shared" si="2"/>
        <v>0</v>
      </c>
      <c r="N26" s="182">
        <f t="shared" si="3"/>
        <v>0</v>
      </c>
      <c r="O26" s="184">
        <f t="shared" si="4"/>
        <v>0</v>
      </c>
      <c r="P26" s="182">
        <f>IF(AND(J26="Yes",Worksheet!E32&gt;0),(Worksheet!F32/Worksheet!E32)-Worksheet!H32,0)</f>
        <v>0</v>
      </c>
      <c r="Q26" s="182">
        <f t="shared" si="5"/>
        <v>0</v>
      </c>
      <c r="R26" s="182">
        <f t="shared" si="6"/>
        <v>0</v>
      </c>
      <c r="S26" s="186">
        <f t="shared" si="7"/>
        <v>0</v>
      </c>
      <c r="T26" s="14"/>
      <c r="W26" s="27" t="str">
        <f t="shared" si="9"/>
        <v>Blank</v>
      </c>
    </row>
    <row r="27" spans="4:23" ht="15" customHeight="1" x14ac:dyDescent="0.2">
      <c r="D27" s="181">
        <f t="shared" si="8"/>
        <v>0</v>
      </c>
      <c r="E27" s="182">
        <f t="shared" si="0"/>
        <v>0</v>
      </c>
      <c r="F27" s="182">
        <f t="shared" si="1"/>
        <v>0</v>
      </c>
      <c r="G27" s="183">
        <f>Worksheet!D33</f>
        <v>0</v>
      </c>
      <c r="H27" s="184">
        <f>Worksheet!J33</f>
        <v>0</v>
      </c>
      <c r="I27" s="185" t="str">
        <f>IF(AND(Worksheet!D33&gt;0,Worksheet!D33&lt;CpiDate,Worksheet!K33&gt;Worksheet!M33,Worksheet!$E$8-Worksheet!D33+1&gt;365),"Yes",IF(Worksheet!D33&gt;0,"No",""))</f>
        <v/>
      </c>
      <c r="J27" s="185" t="str">
        <f>IF(AND(Worksheet!D33&gt;0,Worksheet!$E$8-Worksheet!D33+1&gt;365,Worksheet!K33&gt;Worksheet!L33),"Yes",IF(Worksheet!D33&gt;0,"No",""))</f>
        <v/>
      </c>
      <c r="K27" s="182">
        <f>IF(Worksheet!J33&gt;0,Worksheet!K33/Worksheet!J33,0)</f>
        <v>0</v>
      </c>
      <c r="L27" s="182">
        <f>IF(AND(I27="Yes",Worksheet!J33&gt;0),Worksheet!M33/Worksheet!J33,0)</f>
        <v>0</v>
      </c>
      <c r="M27" s="182">
        <f t="shared" si="2"/>
        <v>0</v>
      </c>
      <c r="N27" s="182">
        <f t="shared" si="3"/>
        <v>0</v>
      </c>
      <c r="O27" s="184">
        <f t="shared" si="4"/>
        <v>0</v>
      </c>
      <c r="P27" s="182">
        <f>IF(AND(J27="Yes",Worksheet!E33&gt;0),(Worksheet!F33/Worksheet!E33)-Worksheet!H33,0)</f>
        <v>0</v>
      </c>
      <c r="Q27" s="182">
        <f t="shared" si="5"/>
        <v>0</v>
      </c>
      <c r="R27" s="182">
        <f t="shared" si="6"/>
        <v>0</v>
      </c>
      <c r="S27" s="186">
        <f t="shared" si="7"/>
        <v>0</v>
      </c>
      <c r="T27" s="14"/>
      <c r="W27" s="27" t="str">
        <f t="shared" si="9"/>
        <v>Blank</v>
      </c>
    </row>
    <row r="28" spans="4:23" ht="15" customHeight="1" x14ac:dyDescent="0.2">
      <c r="D28" s="181">
        <f t="shared" si="8"/>
        <v>0</v>
      </c>
      <c r="E28" s="182">
        <f t="shared" si="0"/>
        <v>0</v>
      </c>
      <c r="F28" s="182">
        <f t="shared" si="1"/>
        <v>0</v>
      </c>
      <c r="G28" s="183">
        <f>Worksheet!D34</f>
        <v>0</v>
      </c>
      <c r="H28" s="184">
        <f>Worksheet!J34</f>
        <v>0</v>
      </c>
      <c r="I28" s="185" t="str">
        <f>IF(AND(Worksheet!D34&gt;0,Worksheet!D34&lt;CpiDate,Worksheet!K34&gt;Worksheet!M34,Worksheet!$E$8-Worksheet!D34+1&gt;365),"Yes",IF(Worksheet!D34&gt;0,"No",""))</f>
        <v/>
      </c>
      <c r="J28" s="185" t="str">
        <f>IF(AND(Worksheet!D34&gt;0,Worksheet!$E$8-Worksheet!D34+1&gt;365,Worksheet!K34&gt;Worksheet!L34),"Yes",IF(Worksheet!D34&gt;0,"No",""))</f>
        <v/>
      </c>
      <c r="K28" s="182">
        <f>IF(Worksheet!J34&gt;0,Worksheet!K34/Worksheet!J34,0)</f>
        <v>0</v>
      </c>
      <c r="L28" s="182">
        <f>IF(AND(I28="Yes",Worksheet!J34&gt;0),Worksheet!M34/Worksheet!J34,0)</f>
        <v>0</v>
      </c>
      <c r="M28" s="182">
        <f t="shared" si="2"/>
        <v>0</v>
      </c>
      <c r="N28" s="182">
        <f t="shared" si="3"/>
        <v>0</v>
      </c>
      <c r="O28" s="184">
        <f t="shared" si="4"/>
        <v>0</v>
      </c>
      <c r="P28" s="182">
        <f>IF(AND(J28="Yes",Worksheet!E34&gt;0),(Worksheet!F34/Worksheet!E34)-Worksheet!H34,0)</f>
        <v>0</v>
      </c>
      <c r="Q28" s="182">
        <f t="shared" si="5"/>
        <v>0</v>
      </c>
      <c r="R28" s="182">
        <f t="shared" si="6"/>
        <v>0</v>
      </c>
      <c r="S28" s="186">
        <f t="shared" si="7"/>
        <v>0</v>
      </c>
      <c r="T28" s="14"/>
      <c r="W28" s="27" t="str">
        <f t="shared" si="9"/>
        <v>Blank</v>
      </c>
    </row>
    <row r="29" spans="4:23" ht="15" customHeight="1" x14ac:dyDescent="0.2">
      <c r="D29" s="181">
        <f t="shared" si="8"/>
        <v>0</v>
      </c>
      <c r="E29" s="182">
        <f t="shared" si="0"/>
        <v>0</v>
      </c>
      <c r="F29" s="182">
        <f t="shared" si="1"/>
        <v>0</v>
      </c>
      <c r="G29" s="183">
        <f>Worksheet!D35</f>
        <v>0</v>
      </c>
      <c r="H29" s="184">
        <f>Worksheet!J35</f>
        <v>0</v>
      </c>
      <c r="I29" s="185" t="str">
        <f>IF(AND(Worksheet!D35&gt;0,Worksheet!D35&lt;CpiDate,Worksheet!K35&gt;Worksheet!M35,Worksheet!$E$8-Worksheet!D35+1&gt;365),"Yes",IF(Worksheet!D35&gt;0,"No",""))</f>
        <v/>
      </c>
      <c r="J29" s="185" t="str">
        <f>IF(AND(Worksheet!D35&gt;0,Worksheet!$E$8-Worksheet!D35+1&gt;365,Worksheet!K35&gt;Worksheet!L35),"Yes",IF(Worksheet!D35&gt;0,"No",""))</f>
        <v/>
      </c>
      <c r="K29" s="182">
        <f>IF(Worksheet!J35&gt;0,Worksheet!K35/Worksheet!J35,0)</f>
        <v>0</v>
      </c>
      <c r="L29" s="182">
        <f>IF(AND(I29="Yes",Worksheet!J35&gt;0),Worksheet!M35/Worksheet!J35,0)</f>
        <v>0</v>
      </c>
      <c r="M29" s="182">
        <f t="shared" si="2"/>
        <v>0</v>
      </c>
      <c r="N29" s="182">
        <f t="shared" si="3"/>
        <v>0</v>
      </c>
      <c r="O29" s="184">
        <f t="shared" si="4"/>
        <v>0</v>
      </c>
      <c r="P29" s="182">
        <f>IF(AND(J29="Yes",Worksheet!E35&gt;0),(Worksheet!F35/Worksheet!E35)-Worksheet!H35,0)</f>
        <v>0</v>
      </c>
      <c r="Q29" s="182">
        <f t="shared" si="5"/>
        <v>0</v>
      </c>
      <c r="R29" s="182">
        <f t="shared" si="6"/>
        <v>0</v>
      </c>
      <c r="S29" s="186">
        <f t="shared" si="7"/>
        <v>0</v>
      </c>
      <c r="T29" s="14"/>
      <c r="W29" s="27" t="str">
        <f t="shared" si="9"/>
        <v>Blank</v>
      </c>
    </row>
    <row r="30" spans="4:23" ht="15" customHeight="1" x14ac:dyDescent="0.2">
      <c r="D30" s="181">
        <f t="shared" si="8"/>
        <v>0</v>
      </c>
      <c r="E30" s="182">
        <f t="shared" si="0"/>
        <v>0</v>
      </c>
      <c r="F30" s="182">
        <f t="shared" si="1"/>
        <v>0</v>
      </c>
      <c r="G30" s="183">
        <f>Worksheet!D36</f>
        <v>0</v>
      </c>
      <c r="H30" s="184">
        <f>Worksheet!J36</f>
        <v>0</v>
      </c>
      <c r="I30" s="185" t="str">
        <f>IF(AND(Worksheet!D36&gt;0,Worksheet!D36&lt;CpiDate,Worksheet!K36&gt;Worksheet!M36,Worksheet!$E$8-Worksheet!D36+1&gt;365),"Yes",IF(Worksheet!D36&gt;0,"No",""))</f>
        <v/>
      </c>
      <c r="J30" s="185" t="str">
        <f>IF(AND(Worksheet!D36&gt;0,Worksheet!$E$8-Worksheet!D36+1&gt;365,Worksheet!K36&gt;Worksheet!L36),"Yes",IF(Worksheet!D36&gt;0,"No",""))</f>
        <v/>
      </c>
      <c r="K30" s="182">
        <f>IF(Worksheet!J36&gt;0,Worksheet!K36/Worksheet!J36,0)</f>
        <v>0</v>
      </c>
      <c r="L30" s="182">
        <f>IF(AND(I30="Yes",Worksheet!J36&gt;0),Worksheet!M36/Worksheet!J36,0)</f>
        <v>0</v>
      </c>
      <c r="M30" s="182">
        <f t="shared" si="2"/>
        <v>0</v>
      </c>
      <c r="N30" s="182">
        <f t="shared" si="3"/>
        <v>0</v>
      </c>
      <c r="O30" s="184">
        <f t="shared" si="4"/>
        <v>0</v>
      </c>
      <c r="P30" s="182">
        <f>IF(AND(J30="Yes",Worksheet!E36&gt;0),(Worksheet!F36/Worksheet!E36)-Worksheet!H36,0)</f>
        <v>0</v>
      </c>
      <c r="Q30" s="182">
        <f t="shared" si="5"/>
        <v>0</v>
      </c>
      <c r="R30" s="182">
        <f t="shared" si="6"/>
        <v>0</v>
      </c>
      <c r="S30" s="186">
        <f t="shared" si="7"/>
        <v>0</v>
      </c>
      <c r="T30" s="14"/>
      <c r="W30" s="27" t="str">
        <f t="shared" si="9"/>
        <v>Blank</v>
      </c>
    </row>
    <row r="31" spans="4:23" ht="15" customHeight="1" x14ac:dyDescent="0.2">
      <c r="D31" s="181">
        <f t="shared" si="8"/>
        <v>0</v>
      </c>
      <c r="E31" s="182">
        <f t="shared" si="0"/>
        <v>0</v>
      </c>
      <c r="F31" s="182">
        <f t="shared" si="1"/>
        <v>0</v>
      </c>
      <c r="G31" s="183">
        <f>Worksheet!D37</f>
        <v>0</v>
      </c>
      <c r="H31" s="184">
        <f>Worksheet!J37</f>
        <v>0</v>
      </c>
      <c r="I31" s="185" t="str">
        <f>IF(AND(Worksheet!D37&gt;0,Worksheet!D37&lt;CpiDate,Worksheet!K37&gt;Worksheet!M37,Worksheet!$E$8-Worksheet!D37+1&gt;365),"Yes",IF(Worksheet!D37&gt;0,"No",""))</f>
        <v/>
      </c>
      <c r="J31" s="185" t="str">
        <f>IF(AND(Worksheet!D37&gt;0,Worksheet!$E$8-Worksheet!D37+1&gt;365,Worksheet!K37&gt;Worksheet!L37),"Yes",IF(Worksheet!D37&gt;0,"No",""))</f>
        <v/>
      </c>
      <c r="K31" s="182">
        <f>IF(Worksheet!J37&gt;0,Worksheet!K37/Worksheet!J37,0)</f>
        <v>0</v>
      </c>
      <c r="L31" s="182">
        <f>IF(AND(I31="Yes",Worksheet!J37&gt;0),Worksheet!M37/Worksheet!J37,0)</f>
        <v>0</v>
      </c>
      <c r="M31" s="182">
        <f t="shared" si="2"/>
        <v>0</v>
      </c>
      <c r="N31" s="182">
        <f t="shared" si="3"/>
        <v>0</v>
      </c>
      <c r="O31" s="184">
        <f t="shared" si="4"/>
        <v>0</v>
      </c>
      <c r="P31" s="182">
        <f>IF(AND(J31="Yes",Worksheet!E37&gt;0),(Worksheet!F37/Worksheet!E37)-Worksheet!H37,0)</f>
        <v>0</v>
      </c>
      <c r="Q31" s="182">
        <f t="shared" si="5"/>
        <v>0</v>
      </c>
      <c r="R31" s="182">
        <f t="shared" si="6"/>
        <v>0</v>
      </c>
      <c r="S31" s="186">
        <f t="shared" si="7"/>
        <v>0</v>
      </c>
      <c r="T31" s="14"/>
      <c r="W31" s="27" t="str">
        <f t="shared" si="9"/>
        <v>Blank</v>
      </c>
    </row>
    <row r="32" spans="4:23" ht="15" customHeight="1" x14ac:dyDescent="0.2">
      <c r="D32" s="181">
        <f t="shared" si="8"/>
        <v>0</v>
      </c>
      <c r="E32" s="182">
        <f t="shared" si="0"/>
        <v>0</v>
      </c>
      <c r="F32" s="182">
        <f t="shared" si="1"/>
        <v>0</v>
      </c>
      <c r="G32" s="183">
        <f>Worksheet!D38</f>
        <v>0</v>
      </c>
      <c r="H32" s="184">
        <f>Worksheet!J38</f>
        <v>0</v>
      </c>
      <c r="I32" s="185" t="str">
        <f>IF(AND(Worksheet!D38&gt;0,Worksheet!D38&lt;CpiDate,Worksheet!K38&gt;Worksheet!M38,Worksheet!$E$8-Worksheet!D38+1&gt;365),"Yes",IF(Worksheet!D38&gt;0,"No",""))</f>
        <v/>
      </c>
      <c r="J32" s="185" t="str">
        <f>IF(AND(Worksheet!D38&gt;0,Worksheet!$E$8-Worksheet!D38+1&gt;365,Worksheet!K38&gt;Worksheet!L38),"Yes",IF(Worksheet!D38&gt;0,"No",""))</f>
        <v/>
      </c>
      <c r="K32" s="182">
        <f>IF(Worksheet!J38&gt;0,Worksheet!K38/Worksheet!J38,0)</f>
        <v>0</v>
      </c>
      <c r="L32" s="182">
        <f>IF(AND(I32="Yes",Worksheet!J38&gt;0),Worksheet!M38/Worksheet!J38,0)</f>
        <v>0</v>
      </c>
      <c r="M32" s="182">
        <f t="shared" si="2"/>
        <v>0</v>
      </c>
      <c r="N32" s="182">
        <f t="shared" si="3"/>
        <v>0</v>
      </c>
      <c r="O32" s="184">
        <f t="shared" si="4"/>
        <v>0</v>
      </c>
      <c r="P32" s="182">
        <f>IF(AND(J32="Yes",Worksheet!E38&gt;0),(Worksheet!F38/Worksheet!E38)-Worksheet!H38,0)</f>
        <v>0</v>
      </c>
      <c r="Q32" s="182">
        <f t="shared" si="5"/>
        <v>0</v>
      </c>
      <c r="R32" s="182">
        <f t="shared" si="6"/>
        <v>0</v>
      </c>
      <c r="S32" s="186">
        <f t="shared" si="7"/>
        <v>0</v>
      </c>
      <c r="T32" s="14"/>
      <c r="W32" s="27" t="str">
        <f t="shared" si="9"/>
        <v>Blank</v>
      </c>
    </row>
    <row r="33" spans="4:23" ht="15" customHeight="1" x14ac:dyDescent="0.2">
      <c r="D33" s="181">
        <f t="shared" si="8"/>
        <v>0</v>
      </c>
      <c r="E33" s="182">
        <f t="shared" si="0"/>
        <v>0</v>
      </c>
      <c r="F33" s="182">
        <f t="shared" si="1"/>
        <v>0</v>
      </c>
      <c r="G33" s="183">
        <f>Worksheet!D39</f>
        <v>0</v>
      </c>
      <c r="H33" s="184">
        <f>Worksheet!J39</f>
        <v>0</v>
      </c>
      <c r="I33" s="185" t="str">
        <f>IF(AND(Worksheet!D39&gt;0,Worksheet!D39&lt;CpiDate,Worksheet!K39&gt;Worksheet!M39,Worksheet!$E$8-Worksheet!D39+1&gt;365),"Yes",IF(Worksheet!D39&gt;0,"No",""))</f>
        <v/>
      </c>
      <c r="J33" s="185" t="str">
        <f>IF(AND(Worksheet!D39&gt;0,Worksheet!$E$8-Worksheet!D39+1&gt;365,Worksheet!K39&gt;Worksheet!L39),"Yes",IF(Worksheet!D39&gt;0,"No",""))</f>
        <v/>
      </c>
      <c r="K33" s="182">
        <f>IF(Worksheet!J39&gt;0,Worksheet!K39/Worksheet!J39,0)</f>
        <v>0</v>
      </c>
      <c r="L33" s="182">
        <f>IF(AND(I33="Yes",Worksheet!J39&gt;0),Worksheet!M39/Worksheet!J39,0)</f>
        <v>0</v>
      </c>
      <c r="M33" s="182">
        <f t="shared" si="2"/>
        <v>0</v>
      </c>
      <c r="N33" s="182">
        <f t="shared" si="3"/>
        <v>0</v>
      </c>
      <c r="O33" s="184">
        <f t="shared" si="4"/>
        <v>0</v>
      </c>
      <c r="P33" s="182">
        <f>IF(AND(J33="Yes",Worksheet!E39&gt;0),(Worksheet!F39/Worksheet!E39)-Worksheet!H39,0)</f>
        <v>0</v>
      </c>
      <c r="Q33" s="182">
        <f t="shared" si="5"/>
        <v>0</v>
      </c>
      <c r="R33" s="182">
        <f t="shared" si="6"/>
        <v>0</v>
      </c>
      <c r="S33" s="186">
        <f t="shared" si="7"/>
        <v>0</v>
      </c>
      <c r="T33" s="14"/>
      <c r="W33" s="27" t="str">
        <f t="shared" si="9"/>
        <v>Blank</v>
      </c>
    </row>
    <row r="34" spans="4:23" ht="15" customHeight="1" x14ac:dyDescent="0.2">
      <c r="D34" s="181">
        <f t="shared" si="8"/>
        <v>0</v>
      </c>
      <c r="E34" s="182">
        <f t="shared" si="0"/>
        <v>0</v>
      </c>
      <c r="F34" s="182">
        <f t="shared" si="1"/>
        <v>0</v>
      </c>
      <c r="G34" s="183">
        <f>Worksheet!D40</f>
        <v>0</v>
      </c>
      <c r="H34" s="184">
        <f>Worksheet!J40</f>
        <v>0</v>
      </c>
      <c r="I34" s="185" t="str">
        <f>IF(AND(Worksheet!D40&gt;0,Worksheet!D40&lt;CpiDate,Worksheet!K40&gt;Worksheet!M40,Worksheet!$E$8-Worksheet!D40+1&gt;365),"Yes",IF(Worksheet!D40&gt;0,"No",""))</f>
        <v/>
      </c>
      <c r="J34" s="185" t="str">
        <f>IF(AND(Worksheet!D40&gt;0,Worksheet!$E$8-Worksheet!D40+1&gt;365,Worksheet!K40&gt;Worksheet!L40),"Yes",IF(Worksheet!D40&gt;0,"No",""))</f>
        <v/>
      </c>
      <c r="K34" s="182">
        <f>IF(Worksheet!J40&gt;0,Worksheet!K40/Worksheet!J40,0)</f>
        <v>0</v>
      </c>
      <c r="L34" s="182">
        <f>IF(AND(I34="Yes",Worksheet!J40&gt;0),Worksheet!M40/Worksheet!J40,0)</f>
        <v>0</v>
      </c>
      <c r="M34" s="182">
        <f t="shared" si="2"/>
        <v>0</v>
      </c>
      <c r="N34" s="182">
        <f t="shared" si="3"/>
        <v>0</v>
      </c>
      <c r="O34" s="184">
        <f t="shared" si="4"/>
        <v>0</v>
      </c>
      <c r="P34" s="182">
        <f>IF(AND(J34="Yes",Worksheet!E40&gt;0),(Worksheet!F40/Worksheet!E40)-Worksheet!H40,0)</f>
        <v>0</v>
      </c>
      <c r="Q34" s="182">
        <f t="shared" si="5"/>
        <v>0</v>
      </c>
      <c r="R34" s="182">
        <f t="shared" si="6"/>
        <v>0</v>
      </c>
      <c r="S34" s="186">
        <f t="shared" si="7"/>
        <v>0</v>
      </c>
      <c r="T34" s="14"/>
      <c r="W34" s="27" t="str">
        <f t="shared" si="9"/>
        <v>Blank</v>
      </c>
    </row>
    <row r="35" spans="4:23" ht="15" customHeight="1" x14ac:dyDescent="0.2">
      <c r="D35" s="181">
        <f t="shared" si="8"/>
        <v>0</v>
      </c>
      <c r="E35" s="182">
        <f t="shared" si="0"/>
        <v>0</v>
      </c>
      <c r="F35" s="182">
        <f t="shared" si="1"/>
        <v>0</v>
      </c>
      <c r="G35" s="183">
        <f>Worksheet!D41</f>
        <v>0</v>
      </c>
      <c r="H35" s="184">
        <f>Worksheet!J41</f>
        <v>0</v>
      </c>
      <c r="I35" s="185" t="str">
        <f>IF(AND(Worksheet!D41&gt;0,Worksheet!D41&lt;CpiDate,Worksheet!K41&gt;Worksheet!M41,Worksheet!$E$8-Worksheet!D41+1&gt;365),"Yes",IF(Worksheet!D41&gt;0,"No",""))</f>
        <v/>
      </c>
      <c r="J35" s="185" t="str">
        <f>IF(AND(Worksheet!D41&gt;0,Worksheet!$E$8-Worksheet!D41+1&gt;365,Worksheet!K41&gt;Worksheet!L41),"Yes",IF(Worksheet!D41&gt;0,"No",""))</f>
        <v/>
      </c>
      <c r="K35" s="182">
        <f>IF(Worksheet!J41&gt;0,Worksheet!K41/Worksheet!J41,0)</f>
        <v>0</v>
      </c>
      <c r="L35" s="182">
        <f>IF(AND(I35="Yes",Worksheet!J41&gt;0),Worksheet!M41/Worksheet!J41,0)</f>
        <v>0</v>
      </c>
      <c r="M35" s="182">
        <f t="shared" si="2"/>
        <v>0</v>
      </c>
      <c r="N35" s="182">
        <f t="shared" si="3"/>
        <v>0</v>
      </c>
      <c r="O35" s="184">
        <f t="shared" si="4"/>
        <v>0</v>
      </c>
      <c r="P35" s="182">
        <f>IF(AND(J35="Yes",Worksheet!E41&gt;0),(Worksheet!F41/Worksheet!E41)-Worksheet!H41,0)</f>
        <v>0</v>
      </c>
      <c r="Q35" s="182">
        <f t="shared" si="5"/>
        <v>0</v>
      </c>
      <c r="R35" s="182">
        <f t="shared" si="6"/>
        <v>0</v>
      </c>
      <c r="S35" s="186">
        <f t="shared" si="7"/>
        <v>0</v>
      </c>
      <c r="T35" s="14"/>
      <c r="W35" s="27" t="str">
        <f t="shared" si="9"/>
        <v>Blank</v>
      </c>
    </row>
    <row r="36" spans="4:23" ht="15" customHeight="1" x14ac:dyDescent="0.2">
      <c r="D36" s="181">
        <f t="shared" si="8"/>
        <v>0</v>
      </c>
      <c r="E36" s="182">
        <f t="shared" si="0"/>
        <v>0</v>
      </c>
      <c r="F36" s="182">
        <f t="shared" si="1"/>
        <v>0</v>
      </c>
      <c r="G36" s="183">
        <f>Worksheet!D42</f>
        <v>0</v>
      </c>
      <c r="H36" s="184">
        <f>Worksheet!J42</f>
        <v>0</v>
      </c>
      <c r="I36" s="185" t="str">
        <f>IF(AND(Worksheet!D42&gt;0,Worksheet!D42&lt;CpiDate,Worksheet!K42&gt;Worksheet!M42,Worksheet!$E$8-Worksheet!D42+1&gt;365),"Yes",IF(Worksheet!D42&gt;0,"No",""))</f>
        <v/>
      </c>
      <c r="J36" s="185" t="str">
        <f>IF(AND(Worksheet!D42&gt;0,Worksheet!$E$8-Worksheet!D42+1&gt;365,Worksheet!K42&gt;Worksheet!L42),"Yes",IF(Worksheet!D42&gt;0,"No",""))</f>
        <v/>
      </c>
      <c r="K36" s="182">
        <f>IF(Worksheet!J42&gt;0,Worksheet!K42/Worksheet!J42,0)</f>
        <v>0</v>
      </c>
      <c r="L36" s="182">
        <f>IF(AND(I36="Yes",Worksheet!J42&gt;0),Worksheet!M42/Worksheet!J42,0)</f>
        <v>0</v>
      </c>
      <c r="M36" s="182">
        <f t="shared" si="2"/>
        <v>0</v>
      </c>
      <c r="N36" s="182">
        <f t="shared" si="3"/>
        <v>0</v>
      </c>
      <c r="O36" s="184">
        <f t="shared" si="4"/>
        <v>0</v>
      </c>
      <c r="P36" s="182">
        <f>IF(AND(J36="Yes",Worksheet!E42&gt;0),(Worksheet!F42/Worksheet!E42)-Worksheet!H42,0)</f>
        <v>0</v>
      </c>
      <c r="Q36" s="182">
        <f t="shared" si="5"/>
        <v>0</v>
      </c>
      <c r="R36" s="182">
        <f t="shared" si="6"/>
        <v>0</v>
      </c>
      <c r="S36" s="186">
        <f t="shared" si="7"/>
        <v>0</v>
      </c>
      <c r="T36" s="14"/>
      <c r="W36" s="27" t="str">
        <f t="shared" si="9"/>
        <v>Blank</v>
      </c>
    </row>
    <row r="37" spans="4:23" ht="15" customHeight="1" x14ac:dyDescent="0.2">
      <c r="D37" s="181">
        <f t="shared" si="8"/>
        <v>0</v>
      </c>
      <c r="E37" s="182">
        <f t="shared" si="0"/>
        <v>0</v>
      </c>
      <c r="F37" s="182">
        <f t="shared" si="1"/>
        <v>0</v>
      </c>
      <c r="G37" s="183">
        <f>Worksheet!D43</f>
        <v>0</v>
      </c>
      <c r="H37" s="184">
        <f>Worksheet!J43</f>
        <v>0</v>
      </c>
      <c r="I37" s="185" t="str">
        <f>IF(AND(Worksheet!D43&gt;0,Worksheet!D43&lt;CpiDate,Worksheet!K43&gt;Worksheet!M43,Worksheet!$E$8-Worksheet!D43+1&gt;365),"Yes",IF(Worksheet!D43&gt;0,"No",""))</f>
        <v/>
      </c>
      <c r="J37" s="185" t="str">
        <f>IF(AND(Worksheet!D43&gt;0,Worksheet!$E$8-Worksheet!D43+1&gt;365,Worksheet!K43&gt;Worksheet!L43),"Yes",IF(Worksheet!D43&gt;0,"No",""))</f>
        <v/>
      </c>
      <c r="K37" s="182">
        <f>IF(Worksheet!J43&gt;0,Worksheet!K43/Worksheet!J43,0)</f>
        <v>0</v>
      </c>
      <c r="L37" s="182">
        <f>IF(AND(I37="Yes",Worksheet!J43&gt;0),Worksheet!M43/Worksheet!J43,0)</f>
        <v>0</v>
      </c>
      <c r="M37" s="182">
        <f t="shared" si="2"/>
        <v>0</v>
      </c>
      <c r="N37" s="182">
        <f t="shared" si="3"/>
        <v>0</v>
      </c>
      <c r="O37" s="184">
        <f t="shared" si="4"/>
        <v>0</v>
      </c>
      <c r="P37" s="182">
        <f>IF(AND(J37="Yes",Worksheet!E43&gt;0),(Worksheet!F43/Worksheet!E43)-Worksheet!H43,0)</f>
        <v>0</v>
      </c>
      <c r="Q37" s="182">
        <f t="shared" si="5"/>
        <v>0</v>
      </c>
      <c r="R37" s="182">
        <f t="shared" si="6"/>
        <v>0</v>
      </c>
      <c r="S37" s="186">
        <f t="shared" si="7"/>
        <v>0</v>
      </c>
      <c r="T37" s="14"/>
      <c r="W37" s="27" t="str">
        <f t="shared" si="9"/>
        <v>Blank</v>
      </c>
    </row>
    <row r="38" spans="4:23" ht="15" customHeight="1" x14ac:dyDescent="0.2">
      <c r="D38" s="181">
        <f t="shared" si="8"/>
        <v>0</v>
      </c>
      <c r="E38" s="182">
        <f t="shared" si="0"/>
        <v>0</v>
      </c>
      <c r="F38" s="182">
        <f t="shared" si="1"/>
        <v>0</v>
      </c>
      <c r="G38" s="183">
        <f>Worksheet!D44</f>
        <v>0</v>
      </c>
      <c r="H38" s="184">
        <f>Worksheet!J44</f>
        <v>0</v>
      </c>
      <c r="I38" s="185" t="str">
        <f>IF(AND(Worksheet!D44&gt;0,Worksheet!D44&lt;CpiDate,Worksheet!K44&gt;Worksheet!M44,Worksheet!$E$8-Worksheet!D44+1&gt;365),"Yes",IF(Worksheet!D44&gt;0,"No",""))</f>
        <v/>
      </c>
      <c r="J38" s="185" t="str">
        <f>IF(AND(Worksheet!D44&gt;0,Worksheet!$E$8-Worksheet!D44+1&gt;365,Worksheet!K44&gt;Worksheet!L44),"Yes",IF(Worksheet!D44&gt;0,"No",""))</f>
        <v/>
      </c>
      <c r="K38" s="182">
        <f>IF(Worksheet!J44&gt;0,Worksheet!K44/Worksheet!J44,0)</f>
        <v>0</v>
      </c>
      <c r="L38" s="182">
        <f>IF(AND(I38="Yes",Worksheet!J44&gt;0),Worksheet!M44/Worksheet!J44,0)</f>
        <v>0</v>
      </c>
      <c r="M38" s="182">
        <f t="shared" si="2"/>
        <v>0</v>
      </c>
      <c r="N38" s="182">
        <f t="shared" si="3"/>
        <v>0</v>
      </c>
      <c r="O38" s="184">
        <f t="shared" si="4"/>
        <v>0</v>
      </c>
      <c r="P38" s="182">
        <f>IF(AND(J38="Yes",Worksheet!E44&gt;0),(Worksheet!F44/Worksheet!E44)-Worksheet!H44,0)</f>
        <v>0</v>
      </c>
      <c r="Q38" s="182">
        <f t="shared" si="5"/>
        <v>0</v>
      </c>
      <c r="R38" s="182">
        <f t="shared" si="6"/>
        <v>0</v>
      </c>
      <c r="S38" s="186">
        <f t="shared" si="7"/>
        <v>0</v>
      </c>
      <c r="T38" s="14"/>
      <c r="W38" s="27" t="str">
        <f t="shared" si="9"/>
        <v>Blank</v>
      </c>
    </row>
    <row r="39" spans="4:23" ht="15" customHeight="1" x14ac:dyDescent="0.2">
      <c r="D39" s="181">
        <f t="shared" si="8"/>
        <v>0</v>
      </c>
      <c r="E39" s="182">
        <f t="shared" si="0"/>
        <v>0</v>
      </c>
      <c r="F39" s="182">
        <f t="shared" si="1"/>
        <v>0</v>
      </c>
      <c r="G39" s="183">
        <f>Worksheet!D45</f>
        <v>0</v>
      </c>
      <c r="H39" s="184">
        <f>Worksheet!J45</f>
        <v>0</v>
      </c>
      <c r="I39" s="185" t="str">
        <f>IF(AND(Worksheet!D45&gt;0,Worksheet!D45&lt;CpiDate,Worksheet!K45&gt;Worksheet!M45,Worksheet!$E$8-Worksheet!D45+1&gt;365),"Yes",IF(Worksheet!D45&gt;0,"No",""))</f>
        <v/>
      </c>
      <c r="J39" s="185" t="str">
        <f>IF(AND(Worksheet!D45&gt;0,Worksheet!$E$8-Worksheet!D45+1&gt;365,Worksheet!K45&gt;Worksheet!L45),"Yes",IF(Worksheet!D45&gt;0,"No",""))</f>
        <v/>
      </c>
      <c r="K39" s="182">
        <f>IF(Worksheet!J45&gt;0,Worksheet!K45/Worksheet!J45,0)</f>
        <v>0</v>
      </c>
      <c r="L39" s="182">
        <f>IF(AND(I39="Yes",Worksheet!J45&gt;0),Worksheet!M45/Worksheet!J45,0)</f>
        <v>0</v>
      </c>
      <c r="M39" s="182">
        <f t="shared" si="2"/>
        <v>0</v>
      </c>
      <c r="N39" s="182">
        <f t="shared" si="3"/>
        <v>0</v>
      </c>
      <c r="O39" s="184">
        <f t="shared" si="4"/>
        <v>0</v>
      </c>
      <c r="P39" s="182">
        <f>IF(AND(J39="Yes",Worksheet!E45&gt;0),(Worksheet!F45/Worksheet!E45)-Worksheet!H45,0)</f>
        <v>0</v>
      </c>
      <c r="Q39" s="182">
        <f t="shared" si="5"/>
        <v>0</v>
      </c>
      <c r="R39" s="182">
        <f t="shared" si="6"/>
        <v>0</v>
      </c>
      <c r="S39" s="186">
        <f t="shared" si="7"/>
        <v>0</v>
      </c>
      <c r="T39" s="14"/>
      <c r="W39" s="27" t="str">
        <f t="shared" si="9"/>
        <v>Blank</v>
      </c>
    </row>
    <row r="40" spans="4:23" ht="15" customHeight="1" x14ac:dyDescent="0.2">
      <c r="D40" s="181">
        <f t="shared" si="8"/>
        <v>0</v>
      </c>
      <c r="E40" s="182">
        <f t="shared" si="0"/>
        <v>0</v>
      </c>
      <c r="F40" s="182">
        <f t="shared" si="1"/>
        <v>0</v>
      </c>
      <c r="G40" s="183">
        <f>Worksheet!D46</f>
        <v>0</v>
      </c>
      <c r="H40" s="184">
        <f>Worksheet!J46</f>
        <v>0</v>
      </c>
      <c r="I40" s="185" t="str">
        <f>IF(AND(Worksheet!D46&gt;0,Worksheet!D46&lt;CpiDate,Worksheet!K46&gt;Worksheet!M46,Worksheet!$E$8-Worksheet!D46+1&gt;365),"Yes",IF(Worksheet!D46&gt;0,"No",""))</f>
        <v/>
      </c>
      <c r="J40" s="185" t="str">
        <f>IF(AND(Worksheet!D46&gt;0,Worksheet!$E$8-Worksheet!D46+1&gt;365,Worksheet!K46&gt;Worksheet!L46),"Yes",IF(Worksheet!D46&gt;0,"No",""))</f>
        <v/>
      </c>
      <c r="K40" s="182">
        <f>IF(Worksheet!J46&gt;0,Worksheet!K46/Worksheet!J46,0)</f>
        <v>0</v>
      </c>
      <c r="L40" s="182">
        <f>IF(AND(I40="Yes",Worksheet!J46&gt;0),Worksheet!M46/Worksheet!J46,0)</f>
        <v>0</v>
      </c>
      <c r="M40" s="182">
        <f t="shared" si="2"/>
        <v>0</v>
      </c>
      <c r="N40" s="182">
        <f t="shared" si="3"/>
        <v>0</v>
      </c>
      <c r="O40" s="184">
        <f t="shared" si="4"/>
        <v>0</v>
      </c>
      <c r="P40" s="182">
        <f>IF(AND(J40="Yes",Worksheet!E46&gt;0),(Worksheet!F46/Worksheet!E46)-Worksheet!H46,0)</f>
        <v>0</v>
      </c>
      <c r="Q40" s="182">
        <f t="shared" si="5"/>
        <v>0</v>
      </c>
      <c r="R40" s="182">
        <f t="shared" si="6"/>
        <v>0</v>
      </c>
      <c r="S40" s="186">
        <f t="shared" si="7"/>
        <v>0</v>
      </c>
      <c r="T40" s="14"/>
      <c r="W40" s="27" t="str">
        <f t="shared" si="9"/>
        <v>Blank</v>
      </c>
    </row>
    <row r="41" spans="4:23" ht="15" customHeight="1" x14ac:dyDescent="0.2">
      <c r="D41" s="181">
        <f t="shared" si="8"/>
        <v>0</v>
      </c>
      <c r="E41" s="182">
        <f t="shared" si="0"/>
        <v>0</v>
      </c>
      <c r="F41" s="182">
        <f t="shared" si="1"/>
        <v>0</v>
      </c>
      <c r="G41" s="183">
        <f>Worksheet!D47</f>
        <v>0</v>
      </c>
      <c r="H41" s="184">
        <f>Worksheet!J47</f>
        <v>0</v>
      </c>
      <c r="I41" s="185" t="str">
        <f>IF(AND(Worksheet!D47&gt;0,Worksheet!D47&lt;CpiDate,Worksheet!K47&gt;Worksheet!M47,Worksheet!$E$8-Worksheet!D47+1&gt;365),"Yes",IF(Worksheet!D47&gt;0,"No",""))</f>
        <v/>
      </c>
      <c r="J41" s="185" t="str">
        <f>IF(AND(Worksheet!D47&gt;0,Worksheet!$E$8-Worksheet!D47+1&gt;365,Worksheet!K47&gt;Worksheet!L47),"Yes",IF(Worksheet!D47&gt;0,"No",""))</f>
        <v/>
      </c>
      <c r="K41" s="182">
        <f>IF(Worksheet!J47&gt;0,Worksheet!K47/Worksheet!J47,0)</f>
        <v>0</v>
      </c>
      <c r="L41" s="182">
        <f>IF(AND(I41="Yes",Worksheet!J47&gt;0),Worksheet!M47/Worksheet!J47,0)</f>
        <v>0</v>
      </c>
      <c r="M41" s="182">
        <f t="shared" si="2"/>
        <v>0</v>
      </c>
      <c r="N41" s="182">
        <f t="shared" si="3"/>
        <v>0</v>
      </c>
      <c r="O41" s="184">
        <f t="shared" si="4"/>
        <v>0</v>
      </c>
      <c r="P41" s="182">
        <f>IF(AND(J41="Yes",Worksheet!E47&gt;0),(Worksheet!F47/Worksheet!E47)-Worksheet!H47,0)</f>
        <v>0</v>
      </c>
      <c r="Q41" s="182">
        <f t="shared" si="5"/>
        <v>0</v>
      </c>
      <c r="R41" s="182">
        <f t="shared" si="6"/>
        <v>0</v>
      </c>
      <c r="S41" s="186">
        <f t="shared" si="7"/>
        <v>0</v>
      </c>
      <c r="T41" s="14"/>
      <c r="W41" s="27" t="str">
        <f t="shared" si="9"/>
        <v>Blank</v>
      </c>
    </row>
    <row r="42" spans="4:23" ht="15" customHeight="1" x14ac:dyDescent="0.2">
      <c r="D42" s="181">
        <f t="shared" si="8"/>
        <v>0</v>
      </c>
      <c r="E42" s="182">
        <f t="shared" si="0"/>
        <v>0</v>
      </c>
      <c r="F42" s="182">
        <f t="shared" si="1"/>
        <v>0</v>
      </c>
      <c r="G42" s="183">
        <f>Worksheet!D48</f>
        <v>0</v>
      </c>
      <c r="H42" s="184">
        <f>Worksheet!J48</f>
        <v>0</v>
      </c>
      <c r="I42" s="185" t="str">
        <f>IF(AND(Worksheet!D48&gt;0,Worksheet!D48&lt;CpiDate,Worksheet!K48&gt;Worksheet!M48,Worksheet!$E$8-Worksheet!D48+1&gt;365),"Yes",IF(Worksheet!D48&gt;0,"No",""))</f>
        <v/>
      </c>
      <c r="J42" s="185" t="str">
        <f>IF(AND(Worksheet!D48&gt;0,Worksheet!$E$8-Worksheet!D48+1&gt;365,Worksheet!K48&gt;Worksheet!L48),"Yes",IF(Worksheet!D48&gt;0,"No",""))</f>
        <v/>
      </c>
      <c r="K42" s="182">
        <f>IF(Worksheet!J48&gt;0,Worksheet!K48/Worksheet!J48,0)</f>
        <v>0</v>
      </c>
      <c r="L42" s="182">
        <f>IF(AND(I42="Yes",Worksheet!J48&gt;0),Worksheet!M48/Worksheet!J48,0)</f>
        <v>0</v>
      </c>
      <c r="M42" s="182">
        <f t="shared" si="2"/>
        <v>0</v>
      </c>
      <c r="N42" s="182">
        <f t="shared" si="3"/>
        <v>0</v>
      </c>
      <c r="O42" s="184">
        <f t="shared" si="4"/>
        <v>0</v>
      </c>
      <c r="P42" s="182">
        <f>IF(AND(J42="Yes",Worksheet!E48&gt;0),(Worksheet!F48/Worksheet!E48)-Worksheet!H48,0)</f>
        <v>0</v>
      </c>
      <c r="Q42" s="182">
        <f t="shared" si="5"/>
        <v>0</v>
      </c>
      <c r="R42" s="182">
        <f t="shared" si="6"/>
        <v>0</v>
      </c>
      <c r="S42" s="186">
        <f t="shared" si="7"/>
        <v>0</v>
      </c>
      <c r="T42" s="14"/>
      <c r="W42" s="27" t="str">
        <f t="shared" si="9"/>
        <v>Blank</v>
      </c>
    </row>
    <row r="43" spans="4:23" ht="15" customHeight="1" x14ac:dyDescent="0.2">
      <c r="D43" s="181">
        <f t="shared" si="8"/>
        <v>0</v>
      </c>
      <c r="E43" s="182">
        <f t="shared" si="0"/>
        <v>0</v>
      </c>
      <c r="F43" s="182">
        <f t="shared" si="1"/>
        <v>0</v>
      </c>
      <c r="G43" s="183">
        <f>Worksheet!D49</f>
        <v>0</v>
      </c>
      <c r="H43" s="184">
        <f>Worksheet!J49</f>
        <v>0</v>
      </c>
      <c r="I43" s="185" t="str">
        <f>IF(AND(Worksheet!D49&gt;0,Worksheet!D49&lt;CpiDate,Worksheet!K49&gt;Worksheet!M49,Worksheet!$E$8-Worksheet!D49+1&gt;365),"Yes",IF(Worksheet!D49&gt;0,"No",""))</f>
        <v/>
      </c>
      <c r="J43" s="185" t="str">
        <f>IF(AND(Worksheet!D49&gt;0,Worksheet!$E$8-Worksheet!D49+1&gt;365,Worksheet!K49&gt;Worksheet!L49),"Yes",IF(Worksheet!D49&gt;0,"No",""))</f>
        <v/>
      </c>
      <c r="K43" s="182">
        <f>IF(Worksheet!J49&gt;0,Worksheet!K49/Worksheet!J49,0)</f>
        <v>0</v>
      </c>
      <c r="L43" s="182">
        <f>IF(AND(I43="Yes",Worksheet!J49&gt;0),Worksheet!M49/Worksheet!J49,0)</f>
        <v>0</v>
      </c>
      <c r="M43" s="182">
        <f t="shared" si="2"/>
        <v>0</v>
      </c>
      <c r="N43" s="182">
        <f t="shared" si="3"/>
        <v>0</v>
      </c>
      <c r="O43" s="184">
        <f t="shared" si="4"/>
        <v>0</v>
      </c>
      <c r="P43" s="182">
        <f>IF(AND(J43="Yes",Worksheet!E49&gt;0),(Worksheet!F49/Worksheet!E49)-Worksheet!H49,0)</f>
        <v>0</v>
      </c>
      <c r="Q43" s="182">
        <f t="shared" si="5"/>
        <v>0</v>
      </c>
      <c r="R43" s="182">
        <f t="shared" si="6"/>
        <v>0</v>
      </c>
      <c r="S43" s="186">
        <f t="shared" si="7"/>
        <v>0</v>
      </c>
      <c r="T43" s="14"/>
      <c r="W43" s="27" t="str">
        <f t="shared" si="9"/>
        <v>Blank</v>
      </c>
    </row>
    <row r="44" spans="4:23" ht="15" customHeight="1" x14ac:dyDescent="0.2">
      <c r="D44" s="181">
        <f t="shared" si="8"/>
        <v>0</v>
      </c>
      <c r="E44" s="182">
        <f t="shared" si="0"/>
        <v>0</v>
      </c>
      <c r="F44" s="182">
        <f t="shared" si="1"/>
        <v>0</v>
      </c>
      <c r="G44" s="183">
        <f>Worksheet!D50</f>
        <v>0</v>
      </c>
      <c r="H44" s="184">
        <f>Worksheet!J50</f>
        <v>0</v>
      </c>
      <c r="I44" s="185" t="str">
        <f>IF(AND(Worksheet!D50&gt;0,Worksheet!D50&lt;CpiDate,Worksheet!K50&gt;Worksheet!M50,Worksheet!$E$8-Worksheet!D50+1&gt;365),"Yes",IF(Worksheet!D50&gt;0,"No",""))</f>
        <v/>
      </c>
      <c r="J44" s="185" t="str">
        <f>IF(AND(Worksheet!D50&gt;0,Worksheet!$E$8-Worksheet!D50+1&gt;365,Worksheet!K50&gt;Worksheet!L50),"Yes",IF(Worksheet!D50&gt;0,"No",""))</f>
        <v/>
      </c>
      <c r="K44" s="182">
        <f>IF(Worksheet!J50&gt;0,Worksheet!K50/Worksheet!J50,0)</f>
        <v>0</v>
      </c>
      <c r="L44" s="182">
        <f>IF(AND(I44="Yes",Worksheet!J50&gt;0),Worksheet!M50/Worksheet!J50,0)</f>
        <v>0</v>
      </c>
      <c r="M44" s="182">
        <f t="shared" si="2"/>
        <v>0</v>
      </c>
      <c r="N44" s="182">
        <f t="shared" si="3"/>
        <v>0</v>
      </c>
      <c r="O44" s="184">
        <f t="shared" si="4"/>
        <v>0</v>
      </c>
      <c r="P44" s="182">
        <f>IF(AND(J44="Yes",Worksheet!E50&gt;0),(Worksheet!F50/Worksheet!E50)-Worksheet!H50,0)</f>
        <v>0</v>
      </c>
      <c r="Q44" s="182">
        <f t="shared" si="5"/>
        <v>0</v>
      </c>
      <c r="R44" s="182">
        <f t="shared" si="6"/>
        <v>0</v>
      </c>
      <c r="S44" s="186">
        <f t="shared" si="7"/>
        <v>0</v>
      </c>
      <c r="T44" s="14"/>
      <c r="W44" s="27" t="str">
        <f t="shared" si="9"/>
        <v>Blank</v>
      </c>
    </row>
    <row r="45" spans="4:23" ht="15" customHeight="1" x14ac:dyDescent="0.2">
      <c r="D45" s="181">
        <f t="shared" si="8"/>
        <v>0</v>
      </c>
      <c r="E45" s="182">
        <f t="shared" si="0"/>
        <v>0</v>
      </c>
      <c r="F45" s="182">
        <f t="shared" si="1"/>
        <v>0</v>
      </c>
      <c r="G45" s="183">
        <f>Worksheet!D51</f>
        <v>0</v>
      </c>
      <c r="H45" s="184">
        <f>Worksheet!J51</f>
        <v>0</v>
      </c>
      <c r="I45" s="185" t="str">
        <f>IF(AND(Worksheet!D51&gt;0,Worksheet!D51&lt;CpiDate,Worksheet!K51&gt;Worksheet!M51,Worksheet!$E$8-Worksheet!D51+1&gt;365),"Yes",IF(Worksheet!D51&gt;0,"No",""))</f>
        <v/>
      </c>
      <c r="J45" s="185" t="str">
        <f>IF(AND(Worksheet!D51&gt;0,Worksheet!$E$8-Worksheet!D51+1&gt;365,Worksheet!K51&gt;Worksheet!L51),"Yes",IF(Worksheet!D51&gt;0,"No",""))</f>
        <v/>
      </c>
      <c r="K45" s="182">
        <f>IF(Worksheet!J51&gt;0,Worksheet!K51/Worksheet!J51,0)</f>
        <v>0</v>
      </c>
      <c r="L45" s="182">
        <f>IF(AND(I45="Yes",Worksheet!J51&gt;0),Worksheet!M51/Worksheet!J51,0)</f>
        <v>0</v>
      </c>
      <c r="M45" s="182">
        <f t="shared" si="2"/>
        <v>0</v>
      </c>
      <c r="N45" s="182">
        <f t="shared" si="3"/>
        <v>0</v>
      </c>
      <c r="O45" s="184">
        <f t="shared" si="4"/>
        <v>0</v>
      </c>
      <c r="P45" s="182">
        <f>IF(AND(J45="Yes",Worksheet!E51&gt;0),(Worksheet!F51/Worksheet!E51)-Worksheet!H51,0)</f>
        <v>0</v>
      </c>
      <c r="Q45" s="182">
        <f t="shared" si="5"/>
        <v>0</v>
      </c>
      <c r="R45" s="182">
        <f t="shared" si="6"/>
        <v>0</v>
      </c>
      <c r="S45" s="186">
        <f t="shared" si="7"/>
        <v>0</v>
      </c>
      <c r="T45" s="14"/>
      <c r="W45" s="27" t="str">
        <f t="shared" si="9"/>
        <v>Blank</v>
      </c>
    </row>
    <row r="46" spans="4:23" ht="15" customHeight="1" x14ac:dyDescent="0.2">
      <c r="D46" s="181">
        <f t="shared" si="8"/>
        <v>0</v>
      </c>
      <c r="E46" s="182">
        <f t="shared" si="0"/>
        <v>0</v>
      </c>
      <c r="F46" s="182">
        <f t="shared" si="1"/>
        <v>0</v>
      </c>
      <c r="G46" s="183">
        <f>Worksheet!D52</f>
        <v>0</v>
      </c>
      <c r="H46" s="184">
        <f>Worksheet!J52</f>
        <v>0</v>
      </c>
      <c r="I46" s="185" t="str">
        <f>IF(AND(Worksheet!D52&gt;0,Worksheet!D52&lt;CpiDate,Worksheet!K52&gt;Worksheet!M52,Worksheet!$E$8-Worksheet!D52+1&gt;365),"Yes",IF(Worksheet!D52&gt;0,"No",""))</f>
        <v/>
      </c>
      <c r="J46" s="185" t="str">
        <f>IF(AND(Worksheet!D52&gt;0,Worksheet!$E$8-Worksheet!D52+1&gt;365,Worksheet!K52&gt;Worksheet!L52),"Yes",IF(Worksheet!D52&gt;0,"No",""))</f>
        <v/>
      </c>
      <c r="K46" s="182">
        <f>IF(Worksheet!J52&gt;0,Worksheet!K52/Worksheet!J52,0)</f>
        <v>0</v>
      </c>
      <c r="L46" s="182">
        <f>IF(AND(I46="Yes",Worksheet!J52&gt;0),Worksheet!M52/Worksheet!J52,0)</f>
        <v>0</v>
      </c>
      <c r="M46" s="182">
        <f t="shared" si="2"/>
        <v>0</v>
      </c>
      <c r="N46" s="182">
        <f t="shared" si="3"/>
        <v>0</v>
      </c>
      <c r="O46" s="184">
        <f t="shared" si="4"/>
        <v>0</v>
      </c>
      <c r="P46" s="182">
        <f>IF(AND(J46="Yes",Worksheet!E52&gt;0),(Worksheet!F52/Worksheet!E52)-Worksheet!H52,0)</f>
        <v>0</v>
      </c>
      <c r="Q46" s="182">
        <f t="shared" si="5"/>
        <v>0</v>
      </c>
      <c r="R46" s="182">
        <f t="shared" si="6"/>
        <v>0</v>
      </c>
      <c r="S46" s="186">
        <f t="shared" si="7"/>
        <v>0</v>
      </c>
      <c r="T46" s="14"/>
      <c r="W46" s="27" t="str">
        <f t="shared" si="9"/>
        <v>Blank</v>
      </c>
    </row>
    <row r="47" spans="4:23" ht="15" customHeight="1" x14ac:dyDescent="0.2">
      <c r="D47" s="181">
        <f t="shared" si="8"/>
        <v>0</v>
      </c>
      <c r="E47" s="182">
        <f t="shared" si="0"/>
        <v>0</v>
      </c>
      <c r="F47" s="182">
        <f t="shared" si="1"/>
        <v>0</v>
      </c>
      <c r="G47" s="183">
        <f>Worksheet!D53</f>
        <v>0</v>
      </c>
      <c r="H47" s="184">
        <f>Worksheet!J53</f>
        <v>0</v>
      </c>
      <c r="I47" s="185" t="str">
        <f>IF(AND(Worksheet!D53&gt;0,Worksheet!D53&lt;CpiDate,Worksheet!K53&gt;Worksheet!M53,Worksheet!$E$8-Worksheet!D53+1&gt;365),"Yes",IF(Worksheet!D53&gt;0,"No",""))</f>
        <v/>
      </c>
      <c r="J47" s="185" t="str">
        <f>IF(AND(Worksheet!D53&gt;0,Worksheet!$E$8-Worksheet!D53+1&gt;365,Worksheet!K53&gt;Worksheet!L53),"Yes",IF(Worksheet!D53&gt;0,"No",""))</f>
        <v/>
      </c>
      <c r="K47" s="182">
        <f>IF(Worksheet!J53&gt;0,Worksheet!K53/Worksheet!J53,0)</f>
        <v>0</v>
      </c>
      <c r="L47" s="182">
        <f>IF(AND(I47="Yes",Worksheet!J53&gt;0),Worksheet!M53/Worksheet!J53,0)</f>
        <v>0</v>
      </c>
      <c r="M47" s="182">
        <f t="shared" si="2"/>
        <v>0</v>
      </c>
      <c r="N47" s="182">
        <f t="shared" si="3"/>
        <v>0</v>
      </c>
      <c r="O47" s="184">
        <f t="shared" si="4"/>
        <v>0</v>
      </c>
      <c r="P47" s="182">
        <f>IF(AND(J47="Yes",Worksheet!E53&gt;0),(Worksheet!F53/Worksheet!E53)-Worksheet!H53,0)</f>
        <v>0</v>
      </c>
      <c r="Q47" s="182">
        <f t="shared" si="5"/>
        <v>0</v>
      </c>
      <c r="R47" s="182">
        <f t="shared" si="6"/>
        <v>0</v>
      </c>
      <c r="S47" s="186">
        <f t="shared" si="7"/>
        <v>0</v>
      </c>
      <c r="T47" s="14"/>
      <c r="W47" s="27" t="str">
        <f t="shared" si="9"/>
        <v>Blank</v>
      </c>
    </row>
    <row r="48" spans="4:23" ht="15" customHeight="1" x14ac:dyDescent="0.2">
      <c r="D48" s="181">
        <f t="shared" si="8"/>
        <v>0</v>
      </c>
      <c r="E48" s="182">
        <f t="shared" si="0"/>
        <v>0</v>
      </c>
      <c r="F48" s="182">
        <f t="shared" si="1"/>
        <v>0</v>
      </c>
      <c r="G48" s="183">
        <f>Worksheet!D54</f>
        <v>0</v>
      </c>
      <c r="H48" s="184">
        <f>Worksheet!J54</f>
        <v>0</v>
      </c>
      <c r="I48" s="185" t="str">
        <f>IF(AND(Worksheet!D54&gt;0,Worksheet!D54&lt;CpiDate,Worksheet!K54&gt;Worksheet!M54,Worksheet!$E$8-Worksheet!D54+1&gt;365),"Yes",IF(Worksheet!D54&gt;0,"No",""))</f>
        <v/>
      </c>
      <c r="J48" s="185" t="str">
        <f>IF(AND(Worksheet!D54&gt;0,Worksheet!$E$8-Worksheet!D54+1&gt;365,Worksheet!K54&gt;Worksheet!L54),"Yes",IF(Worksheet!D54&gt;0,"No",""))</f>
        <v/>
      </c>
      <c r="K48" s="182">
        <f>IF(Worksheet!J54&gt;0,Worksheet!K54/Worksheet!J54,0)</f>
        <v>0</v>
      </c>
      <c r="L48" s="182">
        <f>IF(AND(I48="Yes",Worksheet!J54&gt;0),Worksheet!M54/Worksheet!J54,0)</f>
        <v>0</v>
      </c>
      <c r="M48" s="182">
        <f t="shared" si="2"/>
        <v>0</v>
      </c>
      <c r="N48" s="182">
        <f t="shared" si="3"/>
        <v>0</v>
      </c>
      <c r="O48" s="184">
        <f t="shared" si="4"/>
        <v>0</v>
      </c>
      <c r="P48" s="182">
        <f>IF(AND(J48="Yes",Worksheet!E54&gt;0),(Worksheet!F54/Worksheet!E54)-Worksheet!H54,0)</f>
        <v>0</v>
      </c>
      <c r="Q48" s="182">
        <f t="shared" si="5"/>
        <v>0</v>
      </c>
      <c r="R48" s="182">
        <f t="shared" si="6"/>
        <v>0</v>
      </c>
      <c r="S48" s="186">
        <f t="shared" si="7"/>
        <v>0</v>
      </c>
      <c r="T48" s="14"/>
      <c r="W48" s="27" t="str">
        <f t="shared" si="9"/>
        <v>Blank</v>
      </c>
    </row>
    <row r="49" spans="4:23" ht="15" customHeight="1" x14ac:dyDescent="0.2">
      <c r="D49" s="181">
        <f t="shared" si="8"/>
        <v>0</v>
      </c>
      <c r="E49" s="182">
        <f t="shared" si="0"/>
        <v>0</v>
      </c>
      <c r="F49" s="182">
        <f t="shared" si="1"/>
        <v>0</v>
      </c>
      <c r="G49" s="183">
        <f>Worksheet!D55</f>
        <v>0</v>
      </c>
      <c r="H49" s="184">
        <f>Worksheet!J55</f>
        <v>0</v>
      </c>
      <c r="I49" s="185" t="str">
        <f>IF(AND(Worksheet!D55&gt;0,Worksheet!D55&lt;CpiDate,Worksheet!K55&gt;Worksheet!M55,Worksheet!$E$8-Worksheet!D55+1&gt;365),"Yes",IF(Worksheet!D55&gt;0,"No",""))</f>
        <v/>
      </c>
      <c r="J49" s="185" t="str">
        <f>IF(AND(Worksheet!D55&gt;0,Worksheet!$E$8-Worksheet!D55+1&gt;365,Worksheet!K55&gt;Worksheet!L55),"Yes",IF(Worksheet!D55&gt;0,"No",""))</f>
        <v/>
      </c>
      <c r="K49" s="182">
        <f>IF(Worksheet!J55&gt;0,Worksheet!K55/Worksheet!J55,0)</f>
        <v>0</v>
      </c>
      <c r="L49" s="182">
        <f>IF(AND(I49="Yes",Worksheet!J55&gt;0),Worksheet!M55/Worksheet!J55,0)</f>
        <v>0</v>
      </c>
      <c r="M49" s="182">
        <f t="shared" si="2"/>
        <v>0</v>
      </c>
      <c r="N49" s="182">
        <f t="shared" si="3"/>
        <v>0</v>
      </c>
      <c r="O49" s="184">
        <f t="shared" si="4"/>
        <v>0</v>
      </c>
      <c r="P49" s="182">
        <f>IF(AND(J49="Yes",Worksheet!E55&gt;0),(Worksheet!F55/Worksheet!E55)-Worksheet!H55,0)</f>
        <v>0</v>
      </c>
      <c r="Q49" s="182">
        <f t="shared" si="5"/>
        <v>0</v>
      </c>
      <c r="R49" s="182">
        <f t="shared" si="6"/>
        <v>0</v>
      </c>
      <c r="S49" s="186">
        <f t="shared" si="7"/>
        <v>0</v>
      </c>
      <c r="T49" s="14"/>
      <c r="W49" s="27" t="str">
        <f t="shared" si="9"/>
        <v>Blank</v>
      </c>
    </row>
    <row r="50" spans="4:23" ht="15" customHeight="1" x14ac:dyDescent="0.2">
      <c r="D50" s="181">
        <f t="shared" si="8"/>
        <v>0</v>
      </c>
      <c r="E50" s="182">
        <f t="shared" si="0"/>
        <v>0</v>
      </c>
      <c r="F50" s="182">
        <f t="shared" si="1"/>
        <v>0</v>
      </c>
      <c r="G50" s="183">
        <f>Worksheet!D56</f>
        <v>0</v>
      </c>
      <c r="H50" s="184">
        <f>Worksheet!J56</f>
        <v>0</v>
      </c>
      <c r="I50" s="185" t="str">
        <f>IF(AND(Worksheet!D56&gt;0,Worksheet!D56&lt;CpiDate,Worksheet!K56&gt;Worksheet!M56,Worksheet!$E$8-Worksheet!D56+1&gt;365),"Yes",IF(Worksheet!D56&gt;0,"No",""))</f>
        <v/>
      </c>
      <c r="J50" s="185" t="str">
        <f>IF(AND(Worksheet!D56&gt;0,Worksheet!$E$8-Worksheet!D56+1&gt;365,Worksheet!K56&gt;Worksheet!L56),"Yes",IF(Worksheet!D56&gt;0,"No",""))</f>
        <v/>
      </c>
      <c r="K50" s="182">
        <f>IF(Worksheet!J56&gt;0,Worksheet!K56/Worksheet!J56,0)</f>
        <v>0</v>
      </c>
      <c r="L50" s="182">
        <f>IF(AND(I50="Yes",Worksheet!J56&gt;0),Worksheet!M56/Worksheet!J56,0)</f>
        <v>0</v>
      </c>
      <c r="M50" s="182">
        <f t="shared" si="2"/>
        <v>0</v>
      </c>
      <c r="N50" s="182">
        <f t="shared" si="3"/>
        <v>0</v>
      </c>
      <c r="O50" s="184">
        <f t="shared" si="4"/>
        <v>0</v>
      </c>
      <c r="P50" s="182">
        <f>IF(AND(J50="Yes",Worksheet!E56&gt;0),(Worksheet!F56/Worksheet!E56)-Worksheet!H56,0)</f>
        <v>0</v>
      </c>
      <c r="Q50" s="182">
        <f t="shared" si="5"/>
        <v>0</v>
      </c>
      <c r="R50" s="182">
        <f t="shared" si="6"/>
        <v>0</v>
      </c>
      <c r="S50" s="186">
        <f t="shared" si="7"/>
        <v>0</v>
      </c>
      <c r="T50" s="14"/>
      <c r="W50" s="27" t="str">
        <f t="shared" si="9"/>
        <v>Blank</v>
      </c>
    </row>
    <row r="51" spans="4:23" ht="15" customHeight="1" x14ac:dyDescent="0.2">
      <c r="D51" s="181">
        <f t="shared" si="8"/>
        <v>0</v>
      </c>
      <c r="E51" s="182">
        <f t="shared" si="0"/>
        <v>0</v>
      </c>
      <c r="F51" s="182">
        <f t="shared" si="1"/>
        <v>0</v>
      </c>
      <c r="G51" s="183">
        <f>Worksheet!D57</f>
        <v>0</v>
      </c>
      <c r="H51" s="184">
        <f>Worksheet!J57</f>
        <v>0</v>
      </c>
      <c r="I51" s="185" t="str">
        <f>IF(AND(Worksheet!D57&gt;0,Worksheet!D57&lt;CpiDate,Worksheet!K57&gt;Worksheet!M57,Worksheet!$E$8-Worksheet!D57+1&gt;365),"Yes",IF(Worksheet!D57&gt;0,"No",""))</f>
        <v/>
      </c>
      <c r="J51" s="185" t="str">
        <f>IF(AND(Worksheet!D57&gt;0,Worksheet!$E$8-Worksheet!D57+1&gt;365,Worksheet!K57&gt;Worksheet!L57),"Yes",IF(Worksheet!D57&gt;0,"No",""))</f>
        <v/>
      </c>
      <c r="K51" s="182">
        <f>IF(Worksheet!J57&gt;0,Worksheet!K57/Worksheet!J57,0)</f>
        <v>0</v>
      </c>
      <c r="L51" s="182">
        <f>IF(AND(I51="Yes",Worksheet!J57&gt;0),Worksheet!M57/Worksheet!J57,0)</f>
        <v>0</v>
      </c>
      <c r="M51" s="182">
        <f t="shared" si="2"/>
        <v>0</v>
      </c>
      <c r="N51" s="182">
        <f t="shared" si="3"/>
        <v>0</v>
      </c>
      <c r="O51" s="184">
        <f t="shared" si="4"/>
        <v>0</v>
      </c>
      <c r="P51" s="182">
        <f>IF(AND(J51="Yes",Worksheet!E57&gt;0),(Worksheet!F57/Worksheet!E57)-Worksheet!H57,0)</f>
        <v>0</v>
      </c>
      <c r="Q51" s="182">
        <f t="shared" si="5"/>
        <v>0</v>
      </c>
      <c r="R51" s="182">
        <f t="shared" si="6"/>
        <v>0</v>
      </c>
      <c r="S51" s="186">
        <f t="shared" si="7"/>
        <v>0</v>
      </c>
      <c r="T51" s="14"/>
      <c r="W51" s="27" t="str">
        <f t="shared" si="9"/>
        <v>Blank</v>
      </c>
    </row>
    <row r="52" spans="4:23" ht="15" customHeight="1" x14ac:dyDescent="0.2">
      <c r="D52" s="181">
        <f t="shared" si="8"/>
        <v>0</v>
      </c>
      <c r="E52" s="182">
        <f t="shared" si="0"/>
        <v>0</v>
      </c>
      <c r="F52" s="182">
        <f t="shared" si="1"/>
        <v>0</v>
      </c>
      <c r="G52" s="183">
        <f>Worksheet!D58</f>
        <v>0</v>
      </c>
      <c r="H52" s="184">
        <f>Worksheet!J58</f>
        <v>0</v>
      </c>
      <c r="I52" s="185" t="str">
        <f>IF(AND(Worksheet!D58&gt;0,Worksheet!D58&lt;CpiDate,Worksheet!K58&gt;Worksheet!M58,Worksheet!$E$8-Worksheet!D58+1&gt;365),"Yes",IF(Worksheet!D58&gt;0,"No",""))</f>
        <v/>
      </c>
      <c r="J52" s="185" t="str">
        <f>IF(AND(Worksheet!D58&gt;0,Worksheet!$E$8-Worksheet!D58+1&gt;365,Worksheet!K58&gt;Worksheet!L58),"Yes",IF(Worksheet!D58&gt;0,"No",""))</f>
        <v/>
      </c>
      <c r="K52" s="182">
        <f>IF(Worksheet!J58&gt;0,Worksheet!K58/Worksheet!J58,0)</f>
        <v>0</v>
      </c>
      <c r="L52" s="182">
        <f>IF(AND(I52="Yes",Worksheet!J58&gt;0),Worksheet!M58/Worksheet!J58,0)</f>
        <v>0</v>
      </c>
      <c r="M52" s="182">
        <f t="shared" si="2"/>
        <v>0</v>
      </c>
      <c r="N52" s="182">
        <f t="shared" si="3"/>
        <v>0</v>
      </c>
      <c r="O52" s="184">
        <f t="shared" si="4"/>
        <v>0</v>
      </c>
      <c r="P52" s="182">
        <f>IF(AND(J52="Yes",Worksheet!E58&gt;0),(Worksheet!F58/Worksheet!E58)-Worksheet!H58,0)</f>
        <v>0</v>
      </c>
      <c r="Q52" s="182">
        <f t="shared" si="5"/>
        <v>0</v>
      </c>
      <c r="R52" s="182">
        <f t="shared" si="6"/>
        <v>0</v>
      </c>
      <c r="S52" s="186">
        <f t="shared" si="7"/>
        <v>0</v>
      </c>
      <c r="T52" s="14"/>
      <c r="W52" s="27" t="str">
        <f t="shared" si="9"/>
        <v>Blank</v>
      </c>
    </row>
    <row r="53" spans="4:23" ht="15" customHeight="1" x14ac:dyDescent="0.2">
      <c r="D53" s="181">
        <f t="shared" si="8"/>
        <v>0</v>
      </c>
      <c r="E53" s="182">
        <f t="shared" si="0"/>
        <v>0</v>
      </c>
      <c r="F53" s="182">
        <f t="shared" si="1"/>
        <v>0</v>
      </c>
      <c r="G53" s="183">
        <f>Worksheet!D59</f>
        <v>0</v>
      </c>
      <c r="H53" s="184">
        <f>Worksheet!J59</f>
        <v>0</v>
      </c>
      <c r="I53" s="185" t="str">
        <f>IF(AND(Worksheet!D59&gt;0,Worksheet!D59&lt;CpiDate,Worksheet!K59&gt;Worksheet!M59,Worksheet!$E$8-Worksheet!D59+1&gt;365),"Yes",IF(Worksheet!D59&gt;0,"No",""))</f>
        <v/>
      </c>
      <c r="J53" s="185" t="str">
        <f>IF(AND(Worksheet!D59&gt;0,Worksheet!$E$8-Worksheet!D59+1&gt;365,Worksheet!K59&gt;Worksheet!L59),"Yes",IF(Worksheet!D59&gt;0,"No",""))</f>
        <v/>
      </c>
      <c r="K53" s="182">
        <f>IF(Worksheet!J59&gt;0,Worksheet!K59/Worksheet!J59,0)</f>
        <v>0</v>
      </c>
      <c r="L53" s="182">
        <f>IF(AND(I53="Yes",Worksheet!J59&gt;0),Worksheet!M59/Worksheet!J59,0)</f>
        <v>0</v>
      </c>
      <c r="M53" s="182">
        <f t="shared" si="2"/>
        <v>0</v>
      </c>
      <c r="N53" s="182">
        <f t="shared" si="3"/>
        <v>0</v>
      </c>
      <c r="O53" s="184">
        <f t="shared" si="4"/>
        <v>0</v>
      </c>
      <c r="P53" s="182">
        <f>IF(AND(J53="Yes",Worksheet!E59&gt;0),(Worksheet!F59/Worksheet!E59)-Worksheet!H59,0)</f>
        <v>0</v>
      </c>
      <c r="Q53" s="182">
        <f t="shared" si="5"/>
        <v>0</v>
      </c>
      <c r="R53" s="182">
        <f t="shared" si="6"/>
        <v>0</v>
      </c>
      <c r="S53" s="186">
        <f t="shared" si="7"/>
        <v>0</v>
      </c>
      <c r="T53" s="14"/>
      <c r="W53" s="27" t="str">
        <f t="shared" si="9"/>
        <v>Blank</v>
      </c>
    </row>
    <row r="54" spans="4:23" ht="15" customHeight="1" x14ac:dyDescent="0.2">
      <c r="D54" s="181">
        <f t="shared" si="8"/>
        <v>0</v>
      </c>
      <c r="E54" s="182">
        <f t="shared" si="0"/>
        <v>0</v>
      </c>
      <c r="F54" s="182">
        <f t="shared" si="1"/>
        <v>0</v>
      </c>
      <c r="G54" s="183">
        <f>Worksheet!D60</f>
        <v>0</v>
      </c>
      <c r="H54" s="184">
        <f>Worksheet!J60</f>
        <v>0</v>
      </c>
      <c r="I54" s="185" t="str">
        <f>IF(AND(Worksheet!D60&gt;0,Worksheet!D60&lt;CpiDate,Worksheet!K60&gt;Worksheet!M60,Worksheet!$E$8-Worksheet!D60+1&gt;365),"Yes",IF(Worksheet!D60&gt;0,"No",""))</f>
        <v/>
      </c>
      <c r="J54" s="185" t="str">
        <f>IF(AND(Worksheet!D60&gt;0,Worksheet!$E$8-Worksheet!D60+1&gt;365,Worksheet!K60&gt;Worksheet!L60),"Yes",IF(Worksheet!D60&gt;0,"No",""))</f>
        <v/>
      </c>
      <c r="K54" s="182">
        <f>IF(Worksheet!J60&gt;0,Worksheet!K60/Worksheet!J60,0)</f>
        <v>0</v>
      </c>
      <c r="L54" s="182">
        <f>IF(AND(I54="Yes",Worksheet!J60&gt;0),Worksheet!M60/Worksheet!J60,0)</f>
        <v>0</v>
      </c>
      <c r="M54" s="182">
        <f t="shared" si="2"/>
        <v>0</v>
      </c>
      <c r="N54" s="182">
        <f t="shared" si="3"/>
        <v>0</v>
      </c>
      <c r="O54" s="184">
        <f t="shared" si="4"/>
        <v>0</v>
      </c>
      <c r="P54" s="182">
        <f>IF(AND(J54="Yes",Worksheet!E60&gt;0),(Worksheet!F60/Worksheet!E60)-Worksheet!H60,0)</f>
        <v>0</v>
      </c>
      <c r="Q54" s="182">
        <f t="shared" si="5"/>
        <v>0</v>
      </c>
      <c r="R54" s="182">
        <f t="shared" si="6"/>
        <v>0</v>
      </c>
      <c r="S54" s="186">
        <f t="shared" si="7"/>
        <v>0</v>
      </c>
      <c r="T54" s="14"/>
      <c r="W54" s="27" t="str">
        <f t="shared" si="9"/>
        <v>Blank</v>
      </c>
    </row>
    <row r="55" spans="4:23" ht="15" customHeight="1" x14ac:dyDescent="0.2">
      <c r="D55" s="181">
        <f t="shared" si="8"/>
        <v>0</v>
      </c>
      <c r="E55" s="182">
        <f t="shared" si="0"/>
        <v>0</v>
      </c>
      <c r="F55" s="182">
        <f t="shared" si="1"/>
        <v>0</v>
      </c>
      <c r="G55" s="183">
        <f>Worksheet!D61</f>
        <v>0</v>
      </c>
      <c r="H55" s="184">
        <f>Worksheet!J61</f>
        <v>0</v>
      </c>
      <c r="I55" s="185" t="str">
        <f>IF(AND(Worksheet!D61&gt;0,Worksheet!D61&lt;CpiDate,Worksheet!K61&gt;Worksheet!M61,Worksheet!$E$8-Worksheet!D61+1&gt;365),"Yes",IF(Worksheet!D61&gt;0,"No",""))</f>
        <v/>
      </c>
      <c r="J55" s="185" t="str">
        <f>IF(AND(Worksheet!D61&gt;0,Worksheet!$E$8-Worksheet!D61+1&gt;365,Worksheet!K61&gt;Worksheet!L61),"Yes",IF(Worksheet!D61&gt;0,"No",""))</f>
        <v/>
      </c>
      <c r="K55" s="182">
        <f>IF(Worksheet!J61&gt;0,Worksheet!K61/Worksheet!J61,0)</f>
        <v>0</v>
      </c>
      <c r="L55" s="182">
        <f>IF(AND(I55="Yes",Worksheet!J61&gt;0),Worksheet!M61/Worksheet!J61,0)</f>
        <v>0</v>
      </c>
      <c r="M55" s="182">
        <f t="shared" si="2"/>
        <v>0</v>
      </c>
      <c r="N55" s="182">
        <f t="shared" si="3"/>
        <v>0</v>
      </c>
      <c r="O55" s="184">
        <f t="shared" si="4"/>
        <v>0</v>
      </c>
      <c r="P55" s="182">
        <f>IF(AND(J55="Yes",Worksheet!E61&gt;0),(Worksheet!F61/Worksheet!E61)-Worksheet!H61,0)</f>
        <v>0</v>
      </c>
      <c r="Q55" s="182">
        <f t="shared" si="5"/>
        <v>0</v>
      </c>
      <c r="R55" s="182">
        <f t="shared" si="6"/>
        <v>0</v>
      </c>
      <c r="S55" s="186">
        <f t="shared" si="7"/>
        <v>0</v>
      </c>
      <c r="T55" s="14"/>
      <c r="W55" s="27" t="str">
        <f t="shared" si="9"/>
        <v>Blank</v>
      </c>
    </row>
    <row r="56" spans="4:23" ht="15" customHeight="1" x14ac:dyDescent="0.2">
      <c r="D56" s="181">
        <f t="shared" si="8"/>
        <v>0</v>
      </c>
      <c r="E56" s="182">
        <f t="shared" si="0"/>
        <v>0</v>
      </c>
      <c r="F56" s="182">
        <f t="shared" si="1"/>
        <v>0</v>
      </c>
      <c r="G56" s="183">
        <f>Worksheet!D62</f>
        <v>0</v>
      </c>
      <c r="H56" s="184">
        <f>Worksheet!J62</f>
        <v>0</v>
      </c>
      <c r="I56" s="185" t="str">
        <f>IF(AND(Worksheet!D62&gt;0,Worksheet!D62&lt;CpiDate,Worksheet!K62&gt;Worksheet!M62,Worksheet!$E$8-Worksheet!D62+1&gt;365),"Yes",IF(Worksheet!D62&gt;0,"No",""))</f>
        <v/>
      </c>
      <c r="J56" s="185" t="str">
        <f>IF(AND(Worksheet!D62&gt;0,Worksheet!$E$8-Worksheet!D62+1&gt;365,Worksheet!K62&gt;Worksheet!L62),"Yes",IF(Worksheet!D62&gt;0,"No",""))</f>
        <v/>
      </c>
      <c r="K56" s="182">
        <f>IF(Worksheet!J62&gt;0,Worksheet!K62/Worksheet!J62,0)</f>
        <v>0</v>
      </c>
      <c r="L56" s="182">
        <f>IF(AND(I56="Yes",Worksheet!J62&gt;0),Worksheet!M62/Worksheet!J62,0)</f>
        <v>0</v>
      </c>
      <c r="M56" s="182">
        <f t="shared" si="2"/>
        <v>0</v>
      </c>
      <c r="N56" s="182">
        <f t="shared" si="3"/>
        <v>0</v>
      </c>
      <c r="O56" s="184">
        <f t="shared" si="4"/>
        <v>0</v>
      </c>
      <c r="P56" s="182">
        <f>IF(AND(J56="Yes",Worksheet!E62&gt;0),(Worksheet!F62/Worksheet!E62)-Worksheet!H62,0)</f>
        <v>0</v>
      </c>
      <c r="Q56" s="182">
        <f t="shared" si="5"/>
        <v>0</v>
      </c>
      <c r="R56" s="182">
        <f t="shared" si="6"/>
        <v>0</v>
      </c>
      <c r="S56" s="186">
        <f t="shared" si="7"/>
        <v>0</v>
      </c>
      <c r="T56" s="14"/>
      <c r="W56" s="27" t="str">
        <f t="shared" si="9"/>
        <v>Blank</v>
      </c>
    </row>
    <row r="57" spans="4:23" ht="15" customHeight="1" x14ac:dyDescent="0.2">
      <c r="D57" s="181">
        <f t="shared" si="8"/>
        <v>0</v>
      </c>
      <c r="E57" s="182">
        <f t="shared" si="0"/>
        <v>0</v>
      </c>
      <c r="F57" s="182">
        <f t="shared" si="1"/>
        <v>0</v>
      </c>
      <c r="G57" s="183">
        <f>Worksheet!D63</f>
        <v>0</v>
      </c>
      <c r="H57" s="184">
        <f>Worksheet!J63</f>
        <v>0</v>
      </c>
      <c r="I57" s="185" t="str">
        <f>IF(AND(Worksheet!D63&gt;0,Worksheet!D63&lt;CpiDate,Worksheet!K63&gt;Worksheet!M63,Worksheet!$E$8-Worksheet!D63+1&gt;365),"Yes",IF(Worksheet!D63&gt;0,"No",""))</f>
        <v/>
      </c>
      <c r="J57" s="185" t="str">
        <f>IF(AND(Worksheet!D63&gt;0,Worksheet!$E$8-Worksheet!D63+1&gt;365,Worksheet!K63&gt;Worksheet!L63),"Yes",IF(Worksheet!D63&gt;0,"No",""))</f>
        <v/>
      </c>
      <c r="K57" s="182">
        <f>IF(Worksheet!J63&gt;0,Worksheet!K63/Worksheet!J63,0)</f>
        <v>0</v>
      </c>
      <c r="L57" s="182">
        <f>IF(AND(I57="Yes",Worksheet!J63&gt;0),Worksheet!M63/Worksheet!J63,0)</f>
        <v>0</v>
      </c>
      <c r="M57" s="182">
        <f t="shared" si="2"/>
        <v>0</v>
      </c>
      <c r="N57" s="182">
        <f t="shared" si="3"/>
        <v>0</v>
      </c>
      <c r="O57" s="184">
        <f t="shared" si="4"/>
        <v>0</v>
      </c>
      <c r="P57" s="182">
        <f>IF(AND(J57="Yes",Worksheet!E63&gt;0),(Worksheet!F63/Worksheet!E63)-Worksheet!H63,0)</f>
        <v>0</v>
      </c>
      <c r="Q57" s="182">
        <f t="shared" si="5"/>
        <v>0</v>
      </c>
      <c r="R57" s="182">
        <f t="shared" si="6"/>
        <v>0</v>
      </c>
      <c r="S57" s="186">
        <f t="shared" si="7"/>
        <v>0</v>
      </c>
      <c r="T57" s="14"/>
      <c r="W57" s="27" t="str">
        <f t="shared" si="9"/>
        <v>Blank</v>
      </c>
    </row>
    <row r="58" spans="4:23" ht="15" customHeight="1" x14ac:dyDescent="0.2">
      <c r="D58" s="181">
        <f t="shared" si="8"/>
        <v>0</v>
      </c>
      <c r="E58" s="182">
        <f t="shared" si="0"/>
        <v>0</v>
      </c>
      <c r="F58" s="182">
        <f t="shared" si="1"/>
        <v>0</v>
      </c>
      <c r="G58" s="183">
        <f>Worksheet!D64</f>
        <v>0</v>
      </c>
      <c r="H58" s="184">
        <f>Worksheet!J64</f>
        <v>0</v>
      </c>
      <c r="I58" s="185" t="str">
        <f>IF(AND(Worksheet!D64&gt;0,Worksheet!D64&lt;CpiDate,Worksheet!K64&gt;Worksheet!M64,Worksheet!$E$8-Worksheet!D64+1&gt;365),"Yes",IF(Worksheet!D64&gt;0,"No",""))</f>
        <v/>
      </c>
      <c r="J58" s="185" t="str">
        <f>IF(AND(Worksheet!D64&gt;0,Worksheet!$E$8-Worksheet!D64+1&gt;365,Worksheet!K64&gt;Worksheet!L64),"Yes",IF(Worksheet!D64&gt;0,"No",""))</f>
        <v/>
      </c>
      <c r="K58" s="182">
        <f>IF(Worksheet!J64&gt;0,Worksheet!K64/Worksheet!J64,0)</f>
        <v>0</v>
      </c>
      <c r="L58" s="182">
        <f>IF(AND(I58="Yes",Worksheet!J64&gt;0),Worksheet!M64/Worksheet!J64,0)</f>
        <v>0</v>
      </c>
      <c r="M58" s="182">
        <f t="shared" si="2"/>
        <v>0</v>
      </c>
      <c r="N58" s="182">
        <f t="shared" si="3"/>
        <v>0</v>
      </c>
      <c r="O58" s="184">
        <f t="shared" si="4"/>
        <v>0</v>
      </c>
      <c r="P58" s="182">
        <f>IF(AND(J58="Yes",Worksheet!E64&gt;0),(Worksheet!F64/Worksheet!E64)-Worksheet!H64,0)</f>
        <v>0</v>
      </c>
      <c r="Q58" s="182">
        <f t="shared" si="5"/>
        <v>0</v>
      </c>
      <c r="R58" s="182">
        <f t="shared" si="6"/>
        <v>0</v>
      </c>
      <c r="S58" s="186">
        <f t="shared" si="7"/>
        <v>0</v>
      </c>
      <c r="T58" s="14"/>
      <c r="W58" s="27" t="str">
        <f t="shared" si="9"/>
        <v>Blank</v>
      </c>
    </row>
    <row r="59" spans="4:23" ht="15" customHeight="1" x14ac:dyDescent="0.2">
      <c r="D59" s="181">
        <f t="shared" si="8"/>
        <v>0</v>
      </c>
      <c r="E59" s="182">
        <f t="shared" si="0"/>
        <v>0</v>
      </c>
      <c r="F59" s="182">
        <f t="shared" si="1"/>
        <v>0</v>
      </c>
      <c r="G59" s="183">
        <f>Worksheet!D65</f>
        <v>0</v>
      </c>
      <c r="H59" s="184">
        <f>Worksheet!J65</f>
        <v>0</v>
      </c>
      <c r="I59" s="185" t="str">
        <f>IF(AND(Worksheet!D65&gt;0,Worksheet!D65&lt;CpiDate,Worksheet!K65&gt;Worksheet!M65,Worksheet!$E$8-Worksheet!D65+1&gt;365),"Yes",IF(Worksheet!D65&gt;0,"No",""))</f>
        <v/>
      </c>
      <c r="J59" s="185" t="str">
        <f>IF(AND(Worksheet!D65&gt;0,Worksheet!$E$8-Worksheet!D65+1&gt;365,Worksheet!K65&gt;Worksheet!L65),"Yes",IF(Worksheet!D65&gt;0,"No",""))</f>
        <v/>
      </c>
      <c r="K59" s="182">
        <f>IF(Worksheet!J65&gt;0,Worksheet!K65/Worksheet!J65,0)</f>
        <v>0</v>
      </c>
      <c r="L59" s="182">
        <f>IF(AND(I59="Yes",Worksheet!J65&gt;0),Worksheet!M65/Worksheet!J65,0)</f>
        <v>0</v>
      </c>
      <c r="M59" s="182">
        <f t="shared" si="2"/>
        <v>0</v>
      </c>
      <c r="N59" s="182">
        <f t="shared" si="3"/>
        <v>0</v>
      </c>
      <c r="O59" s="184">
        <f t="shared" si="4"/>
        <v>0</v>
      </c>
      <c r="P59" s="182">
        <f>IF(AND(J59="Yes",Worksheet!E65&gt;0),(Worksheet!F65/Worksheet!E65)-Worksheet!H65,0)</f>
        <v>0</v>
      </c>
      <c r="Q59" s="182">
        <f t="shared" si="5"/>
        <v>0</v>
      </c>
      <c r="R59" s="182">
        <f t="shared" si="6"/>
        <v>0</v>
      </c>
      <c r="S59" s="186">
        <f t="shared" si="7"/>
        <v>0</v>
      </c>
      <c r="T59" s="14"/>
      <c r="W59" s="27" t="str">
        <f t="shared" si="9"/>
        <v>Blank</v>
      </c>
    </row>
    <row r="60" spans="4:23" ht="15" customHeight="1" x14ac:dyDescent="0.2">
      <c r="D60" s="181">
        <f t="shared" si="8"/>
        <v>0</v>
      </c>
      <c r="E60" s="182">
        <f t="shared" si="0"/>
        <v>0</v>
      </c>
      <c r="F60" s="182">
        <f t="shared" si="1"/>
        <v>0</v>
      </c>
      <c r="G60" s="183">
        <f>Worksheet!D66</f>
        <v>0</v>
      </c>
      <c r="H60" s="184">
        <f>Worksheet!J66</f>
        <v>0</v>
      </c>
      <c r="I60" s="185" t="str">
        <f>IF(AND(Worksheet!D66&gt;0,Worksheet!D66&lt;CpiDate,Worksheet!K66&gt;Worksheet!M66,Worksheet!$E$8-Worksheet!D66+1&gt;365),"Yes",IF(Worksheet!D66&gt;0,"No",""))</f>
        <v/>
      </c>
      <c r="J60" s="185" t="str">
        <f>IF(AND(Worksheet!D66&gt;0,Worksheet!$E$8-Worksheet!D66+1&gt;365,Worksheet!K66&gt;Worksheet!L66),"Yes",IF(Worksheet!D66&gt;0,"No",""))</f>
        <v/>
      </c>
      <c r="K60" s="182">
        <f>IF(Worksheet!J66&gt;0,Worksheet!K66/Worksheet!J66,0)</f>
        <v>0</v>
      </c>
      <c r="L60" s="182">
        <f>IF(AND(I60="Yes",Worksheet!J66&gt;0),Worksheet!M66/Worksheet!J66,0)</f>
        <v>0</v>
      </c>
      <c r="M60" s="182">
        <f t="shared" si="2"/>
        <v>0</v>
      </c>
      <c r="N60" s="182">
        <f t="shared" si="3"/>
        <v>0</v>
      </c>
      <c r="O60" s="184">
        <f t="shared" si="4"/>
        <v>0</v>
      </c>
      <c r="P60" s="182">
        <f>IF(AND(J60="Yes",Worksheet!E66&gt;0),(Worksheet!F66/Worksheet!E66)-Worksheet!H66,0)</f>
        <v>0</v>
      </c>
      <c r="Q60" s="182">
        <f t="shared" si="5"/>
        <v>0</v>
      </c>
      <c r="R60" s="182">
        <f t="shared" si="6"/>
        <v>0</v>
      </c>
      <c r="S60" s="186">
        <f t="shared" si="7"/>
        <v>0</v>
      </c>
      <c r="T60" s="14"/>
      <c r="W60" s="27" t="str">
        <f t="shared" si="9"/>
        <v>Blank</v>
      </c>
    </row>
    <row r="61" spans="4:23" ht="15" customHeight="1" x14ac:dyDescent="0.2">
      <c r="D61" s="181">
        <f t="shared" si="8"/>
        <v>0</v>
      </c>
      <c r="E61" s="182">
        <f t="shared" si="0"/>
        <v>0</v>
      </c>
      <c r="F61" s="182">
        <f t="shared" si="1"/>
        <v>0</v>
      </c>
      <c r="G61" s="183">
        <f>Worksheet!D67</f>
        <v>0</v>
      </c>
      <c r="H61" s="184">
        <f>Worksheet!J67</f>
        <v>0</v>
      </c>
      <c r="I61" s="185" t="str">
        <f>IF(AND(Worksheet!D67&gt;0,Worksheet!D67&lt;CpiDate,Worksheet!K67&gt;Worksheet!M67,Worksheet!$E$8-Worksheet!D67+1&gt;365),"Yes",IF(Worksheet!D67&gt;0,"No",""))</f>
        <v/>
      </c>
      <c r="J61" s="185" t="str">
        <f>IF(AND(Worksheet!D67&gt;0,Worksheet!$E$8-Worksheet!D67+1&gt;365,Worksheet!K67&gt;Worksheet!L67),"Yes",IF(Worksheet!D67&gt;0,"No",""))</f>
        <v/>
      </c>
      <c r="K61" s="182">
        <f>IF(Worksheet!J67&gt;0,Worksheet!K67/Worksheet!J67,0)</f>
        <v>0</v>
      </c>
      <c r="L61" s="182">
        <f>IF(AND(I61="Yes",Worksheet!J67&gt;0),Worksheet!M67/Worksheet!J67,0)</f>
        <v>0</v>
      </c>
      <c r="M61" s="182">
        <f t="shared" si="2"/>
        <v>0</v>
      </c>
      <c r="N61" s="182">
        <f t="shared" si="3"/>
        <v>0</v>
      </c>
      <c r="O61" s="184">
        <f t="shared" si="4"/>
        <v>0</v>
      </c>
      <c r="P61" s="182">
        <f>IF(AND(J61="Yes",Worksheet!E67&gt;0),(Worksheet!F67/Worksheet!E67)-Worksheet!H67,0)</f>
        <v>0</v>
      </c>
      <c r="Q61" s="182">
        <f t="shared" si="5"/>
        <v>0</v>
      </c>
      <c r="R61" s="182">
        <f t="shared" si="6"/>
        <v>0</v>
      </c>
      <c r="S61" s="186">
        <f t="shared" si="7"/>
        <v>0</v>
      </c>
      <c r="T61" s="14"/>
      <c r="W61" s="27" t="str">
        <f t="shared" si="9"/>
        <v>Blank</v>
      </c>
    </row>
    <row r="62" spans="4:23" ht="15" customHeight="1" x14ac:dyDescent="0.2">
      <c r="D62" s="181">
        <f t="shared" si="8"/>
        <v>0</v>
      </c>
      <c r="E62" s="182">
        <f t="shared" si="0"/>
        <v>0</v>
      </c>
      <c r="F62" s="182">
        <f t="shared" si="1"/>
        <v>0</v>
      </c>
      <c r="G62" s="183">
        <f>Worksheet!D68</f>
        <v>0</v>
      </c>
      <c r="H62" s="184">
        <f>Worksheet!J68</f>
        <v>0</v>
      </c>
      <c r="I62" s="185" t="str">
        <f>IF(AND(Worksheet!D68&gt;0,Worksheet!D68&lt;CpiDate,Worksheet!K68&gt;Worksheet!M68,Worksheet!$E$8-Worksheet!D68+1&gt;365),"Yes",IF(Worksheet!D68&gt;0,"No",""))</f>
        <v/>
      </c>
      <c r="J62" s="185" t="str">
        <f>IF(AND(Worksheet!D68&gt;0,Worksheet!$E$8-Worksheet!D68+1&gt;365,Worksheet!K68&gt;Worksheet!L68),"Yes",IF(Worksheet!D68&gt;0,"No",""))</f>
        <v/>
      </c>
      <c r="K62" s="182">
        <f>IF(Worksheet!J68&gt;0,Worksheet!K68/Worksheet!J68,0)</f>
        <v>0</v>
      </c>
      <c r="L62" s="182">
        <f>IF(AND(I62="Yes",Worksheet!J68&gt;0),Worksheet!M68/Worksheet!J68,0)</f>
        <v>0</v>
      </c>
      <c r="M62" s="182">
        <f t="shared" si="2"/>
        <v>0</v>
      </c>
      <c r="N62" s="182">
        <f t="shared" si="3"/>
        <v>0</v>
      </c>
      <c r="O62" s="184">
        <f t="shared" si="4"/>
        <v>0</v>
      </c>
      <c r="P62" s="182">
        <f>IF(AND(J62="Yes",Worksheet!E68&gt;0),(Worksheet!F68/Worksheet!E68)-Worksheet!H68,0)</f>
        <v>0</v>
      </c>
      <c r="Q62" s="182">
        <f t="shared" si="5"/>
        <v>0</v>
      </c>
      <c r="R62" s="182">
        <f t="shared" si="6"/>
        <v>0</v>
      </c>
      <c r="S62" s="186">
        <f t="shared" si="7"/>
        <v>0</v>
      </c>
      <c r="T62" s="14"/>
      <c r="W62" s="27" t="str">
        <f t="shared" si="9"/>
        <v>Blank</v>
      </c>
    </row>
    <row r="63" spans="4:23" ht="15" customHeight="1" x14ac:dyDescent="0.2">
      <c r="D63" s="181">
        <f t="shared" si="8"/>
        <v>0</v>
      </c>
      <c r="E63" s="182">
        <f t="shared" si="0"/>
        <v>0</v>
      </c>
      <c r="F63" s="182">
        <f t="shared" si="1"/>
        <v>0</v>
      </c>
      <c r="G63" s="183">
        <f>Worksheet!D69</f>
        <v>0</v>
      </c>
      <c r="H63" s="184">
        <f>Worksheet!J69</f>
        <v>0</v>
      </c>
      <c r="I63" s="185" t="str">
        <f>IF(AND(Worksheet!D69&gt;0,Worksheet!D69&lt;CpiDate,Worksheet!K69&gt;Worksheet!M69,Worksheet!$E$8-Worksheet!D69+1&gt;365),"Yes",IF(Worksheet!D69&gt;0,"No",""))</f>
        <v/>
      </c>
      <c r="J63" s="185" t="str">
        <f>IF(AND(Worksheet!D69&gt;0,Worksheet!$E$8-Worksheet!D69+1&gt;365,Worksheet!K69&gt;Worksheet!L69),"Yes",IF(Worksheet!D69&gt;0,"No",""))</f>
        <v/>
      </c>
      <c r="K63" s="182">
        <f>IF(Worksheet!J69&gt;0,Worksheet!K69/Worksheet!J69,0)</f>
        <v>0</v>
      </c>
      <c r="L63" s="182">
        <f>IF(AND(I63="Yes",Worksheet!J69&gt;0),Worksheet!M69/Worksheet!J69,0)</f>
        <v>0</v>
      </c>
      <c r="M63" s="182">
        <f t="shared" si="2"/>
        <v>0</v>
      </c>
      <c r="N63" s="182">
        <f t="shared" si="3"/>
        <v>0</v>
      </c>
      <c r="O63" s="184">
        <f t="shared" si="4"/>
        <v>0</v>
      </c>
      <c r="P63" s="182">
        <f>IF(AND(J63="Yes",Worksheet!E69&gt;0),(Worksheet!F69/Worksheet!E69)-Worksheet!H69,0)</f>
        <v>0</v>
      </c>
      <c r="Q63" s="182">
        <f t="shared" si="5"/>
        <v>0</v>
      </c>
      <c r="R63" s="182">
        <f t="shared" si="6"/>
        <v>0</v>
      </c>
      <c r="S63" s="186">
        <f t="shared" si="7"/>
        <v>0</v>
      </c>
      <c r="T63" s="14"/>
      <c r="W63" s="27" t="str">
        <f t="shared" si="9"/>
        <v>Blank</v>
      </c>
    </row>
    <row r="64" spans="4:23" ht="15" customHeight="1" x14ac:dyDescent="0.2">
      <c r="D64" s="181">
        <f t="shared" si="8"/>
        <v>0</v>
      </c>
      <c r="E64" s="182">
        <f t="shared" si="0"/>
        <v>0</v>
      </c>
      <c r="F64" s="182">
        <f t="shared" si="1"/>
        <v>0</v>
      </c>
      <c r="G64" s="183">
        <f>Worksheet!D70</f>
        <v>0</v>
      </c>
      <c r="H64" s="184">
        <f>Worksheet!J70</f>
        <v>0</v>
      </c>
      <c r="I64" s="185" t="str">
        <f>IF(AND(Worksheet!D70&gt;0,Worksheet!D70&lt;CpiDate,Worksheet!K70&gt;Worksheet!M70,Worksheet!$E$8-Worksheet!D70+1&gt;365),"Yes",IF(Worksheet!D70&gt;0,"No",""))</f>
        <v/>
      </c>
      <c r="J64" s="185" t="str">
        <f>IF(AND(Worksheet!D70&gt;0,Worksheet!$E$8-Worksheet!D70+1&gt;365,Worksheet!K70&gt;Worksheet!L70),"Yes",IF(Worksheet!D70&gt;0,"No",""))</f>
        <v/>
      </c>
      <c r="K64" s="182">
        <f>IF(Worksheet!J70&gt;0,Worksheet!K70/Worksheet!J70,0)</f>
        <v>0</v>
      </c>
      <c r="L64" s="182">
        <f>IF(AND(I64="Yes",Worksheet!J70&gt;0),Worksheet!M70/Worksheet!J70,0)</f>
        <v>0</v>
      </c>
      <c r="M64" s="182">
        <f t="shared" si="2"/>
        <v>0</v>
      </c>
      <c r="N64" s="182">
        <f t="shared" si="3"/>
        <v>0</v>
      </c>
      <c r="O64" s="184">
        <f t="shared" si="4"/>
        <v>0</v>
      </c>
      <c r="P64" s="182">
        <f>IF(AND(J64="Yes",Worksheet!E70&gt;0),(Worksheet!F70/Worksheet!E70)-Worksheet!H70,0)</f>
        <v>0</v>
      </c>
      <c r="Q64" s="182">
        <f t="shared" si="5"/>
        <v>0</v>
      </c>
      <c r="R64" s="182">
        <f t="shared" si="6"/>
        <v>0</v>
      </c>
      <c r="S64" s="186">
        <f t="shared" si="7"/>
        <v>0</v>
      </c>
      <c r="T64" s="14"/>
      <c r="W64" s="27" t="str">
        <f t="shared" si="9"/>
        <v>Blank</v>
      </c>
    </row>
    <row r="65" spans="4:23" ht="15" customHeight="1" x14ac:dyDescent="0.2">
      <c r="D65" s="181">
        <f t="shared" si="8"/>
        <v>0</v>
      </c>
      <c r="E65" s="182">
        <f t="shared" si="0"/>
        <v>0</v>
      </c>
      <c r="F65" s="182">
        <f t="shared" si="1"/>
        <v>0</v>
      </c>
      <c r="G65" s="183">
        <f>Worksheet!D71</f>
        <v>0</v>
      </c>
      <c r="H65" s="184">
        <f>Worksheet!J71</f>
        <v>0</v>
      </c>
      <c r="I65" s="185" t="str">
        <f>IF(AND(Worksheet!D71&gt;0,Worksheet!D71&lt;CpiDate,Worksheet!K71&gt;Worksheet!M71,Worksheet!$E$8-Worksheet!D71+1&gt;365),"Yes",IF(Worksheet!D71&gt;0,"No",""))</f>
        <v/>
      </c>
      <c r="J65" s="185" t="str">
        <f>IF(AND(Worksheet!D71&gt;0,Worksheet!$E$8-Worksheet!D71+1&gt;365,Worksheet!K71&gt;Worksheet!L71),"Yes",IF(Worksheet!D71&gt;0,"No",""))</f>
        <v/>
      </c>
      <c r="K65" s="182">
        <f>IF(Worksheet!J71&gt;0,Worksheet!K71/Worksheet!J71,0)</f>
        <v>0</v>
      </c>
      <c r="L65" s="182">
        <f>IF(AND(I65="Yes",Worksheet!J71&gt;0),Worksheet!M71/Worksheet!J71,0)</f>
        <v>0</v>
      </c>
      <c r="M65" s="182">
        <f t="shared" si="2"/>
        <v>0</v>
      </c>
      <c r="N65" s="182">
        <f t="shared" si="3"/>
        <v>0</v>
      </c>
      <c r="O65" s="184">
        <f t="shared" si="4"/>
        <v>0</v>
      </c>
      <c r="P65" s="182">
        <f>IF(AND(J65="Yes",Worksheet!E71&gt;0),(Worksheet!F71/Worksheet!E71)-Worksheet!H71,0)</f>
        <v>0</v>
      </c>
      <c r="Q65" s="182">
        <f t="shared" si="5"/>
        <v>0</v>
      </c>
      <c r="R65" s="182">
        <f t="shared" si="6"/>
        <v>0</v>
      </c>
      <c r="S65" s="186">
        <f t="shared" si="7"/>
        <v>0</v>
      </c>
      <c r="T65" s="14"/>
      <c r="W65" s="27" t="str">
        <f t="shared" si="9"/>
        <v>Blank</v>
      </c>
    </row>
    <row r="66" spans="4:23" ht="15" customHeight="1" x14ac:dyDescent="0.2">
      <c r="D66" s="181">
        <f t="shared" si="8"/>
        <v>0</v>
      </c>
      <c r="E66" s="182">
        <f t="shared" si="0"/>
        <v>0</v>
      </c>
      <c r="F66" s="182">
        <f t="shared" si="1"/>
        <v>0</v>
      </c>
      <c r="G66" s="183">
        <f>Worksheet!D72</f>
        <v>0</v>
      </c>
      <c r="H66" s="184">
        <f>Worksheet!J72</f>
        <v>0</v>
      </c>
      <c r="I66" s="185" t="str">
        <f>IF(AND(Worksheet!D72&gt;0,Worksheet!D72&lt;CpiDate,Worksheet!K72&gt;Worksheet!M72,Worksheet!$E$8-Worksheet!D72+1&gt;365),"Yes",IF(Worksheet!D72&gt;0,"No",""))</f>
        <v/>
      </c>
      <c r="J66" s="185" t="str">
        <f>IF(AND(Worksheet!D72&gt;0,Worksheet!$E$8-Worksheet!D72+1&gt;365,Worksheet!K72&gt;Worksheet!L72),"Yes",IF(Worksheet!D72&gt;0,"No",""))</f>
        <v/>
      </c>
      <c r="K66" s="182">
        <f>IF(Worksheet!J72&gt;0,Worksheet!K72/Worksheet!J72,0)</f>
        <v>0</v>
      </c>
      <c r="L66" s="182">
        <f>IF(AND(I66="Yes",Worksheet!J72&gt;0),Worksheet!M72/Worksheet!J72,0)</f>
        <v>0</v>
      </c>
      <c r="M66" s="182">
        <f t="shared" si="2"/>
        <v>0</v>
      </c>
      <c r="N66" s="182">
        <f t="shared" si="3"/>
        <v>0</v>
      </c>
      <c r="O66" s="184">
        <f t="shared" si="4"/>
        <v>0</v>
      </c>
      <c r="P66" s="182">
        <f>IF(AND(J66="Yes",Worksheet!E72&gt;0),(Worksheet!F72/Worksheet!E72)-Worksheet!H72,0)</f>
        <v>0</v>
      </c>
      <c r="Q66" s="182">
        <f t="shared" si="5"/>
        <v>0</v>
      </c>
      <c r="R66" s="182">
        <f t="shared" si="6"/>
        <v>0</v>
      </c>
      <c r="S66" s="186">
        <f t="shared" si="7"/>
        <v>0</v>
      </c>
      <c r="T66" s="14"/>
      <c r="W66" s="27" t="str">
        <f t="shared" si="9"/>
        <v>Blank</v>
      </c>
    </row>
    <row r="67" spans="4:23" ht="15" customHeight="1" x14ac:dyDescent="0.2">
      <c r="D67" s="181">
        <f t="shared" si="8"/>
        <v>0</v>
      </c>
      <c r="E67" s="182">
        <f t="shared" si="0"/>
        <v>0</v>
      </c>
      <c r="F67" s="182">
        <f t="shared" si="1"/>
        <v>0</v>
      </c>
      <c r="G67" s="183">
        <f>Worksheet!D73</f>
        <v>0</v>
      </c>
      <c r="H67" s="184">
        <f>Worksheet!J73</f>
        <v>0</v>
      </c>
      <c r="I67" s="185" t="str">
        <f>IF(AND(Worksheet!D73&gt;0,Worksheet!D73&lt;CpiDate,Worksheet!K73&gt;Worksheet!M73,Worksheet!$E$8-Worksheet!D73+1&gt;365),"Yes",IF(Worksheet!D73&gt;0,"No",""))</f>
        <v/>
      </c>
      <c r="J67" s="185" t="str">
        <f>IF(AND(Worksheet!D73&gt;0,Worksheet!$E$8-Worksheet!D73+1&gt;365,Worksheet!K73&gt;Worksheet!L73),"Yes",IF(Worksheet!D73&gt;0,"No",""))</f>
        <v/>
      </c>
      <c r="K67" s="182">
        <f>IF(Worksheet!J73&gt;0,Worksheet!K73/Worksheet!J73,0)</f>
        <v>0</v>
      </c>
      <c r="L67" s="182">
        <f>IF(AND(I67="Yes",Worksheet!J73&gt;0),Worksheet!M73/Worksheet!J73,0)</f>
        <v>0</v>
      </c>
      <c r="M67" s="182">
        <f t="shared" si="2"/>
        <v>0</v>
      </c>
      <c r="N67" s="182">
        <f t="shared" si="3"/>
        <v>0</v>
      </c>
      <c r="O67" s="184">
        <f t="shared" si="4"/>
        <v>0</v>
      </c>
      <c r="P67" s="182">
        <f>IF(AND(J67="Yes",Worksheet!E73&gt;0),(Worksheet!F73/Worksheet!E73)-Worksheet!H73,0)</f>
        <v>0</v>
      </c>
      <c r="Q67" s="182">
        <f t="shared" si="5"/>
        <v>0</v>
      </c>
      <c r="R67" s="182">
        <f t="shared" si="6"/>
        <v>0</v>
      </c>
      <c r="S67" s="186">
        <f t="shared" si="7"/>
        <v>0</v>
      </c>
      <c r="T67" s="14"/>
      <c r="W67" s="27" t="str">
        <f t="shared" si="9"/>
        <v>Blank</v>
      </c>
    </row>
    <row r="68" spans="4:23" ht="15" customHeight="1" x14ac:dyDescent="0.2">
      <c r="D68" s="181">
        <f t="shared" si="8"/>
        <v>0</v>
      </c>
      <c r="E68" s="182">
        <f t="shared" si="0"/>
        <v>0</v>
      </c>
      <c r="F68" s="182">
        <f t="shared" si="1"/>
        <v>0</v>
      </c>
      <c r="G68" s="183">
        <f>Worksheet!D74</f>
        <v>0</v>
      </c>
      <c r="H68" s="184">
        <f>Worksheet!J74</f>
        <v>0</v>
      </c>
      <c r="I68" s="185" t="str">
        <f>IF(AND(Worksheet!D74&gt;0,Worksheet!D74&lt;CpiDate,Worksheet!K74&gt;Worksheet!M74,Worksheet!$E$8-Worksheet!D74+1&gt;365),"Yes",IF(Worksheet!D74&gt;0,"No",""))</f>
        <v/>
      </c>
      <c r="J68" s="185" t="str">
        <f>IF(AND(Worksheet!D74&gt;0,Worksheet!$E$8-Worksheet!D74+1&gt;365,Worksheet!K74&gt;Worksheet!L74),"Yes",IF(Worksheet!D74&gt;0,"No",""))</f>
        <v/>
      </c>
      <c r="K68" s="182">
        <f>IF(Worksheet!J74&gt;0,Worksheet!K74/Worksheet!J74,0)</f>
        <v>0</v>
      </c>
      <c r="L68" s="182">
        <f>IF(AND(I68="Yes",Worksheet!J74&gt;0),Worksheet!M74/Worksheet!J74,0)</f>
        <v>0</v>
      </c>
      <c r="M68" s="182">
        <f t="shared" si="2"/>
        <v>0</v>
      </c>
      <c r="N68" s="182">
        <f t="shared" si="3"/>
        <v>0</v>
      </c>
      <c r="O68" s="184">
        <f t="shared" si="4"/>
        <v>0</v>
      </c>
      <c r="P68" s="182">
        <f>IF(AND(J68="Yes",Worksheet!E74&gt;0),(Worksheet!F74/Worksheet!E74)-Worksheet!H74,0)</f>
        <v>0</v>
      </c>
      <c r="Q68" s="182">
        <f t="shared" si="5"/>
        <v>0</v>
      </c>
      <c r="R68" s="182">
        <f t="shared" si="6"/>
        <v>0</v>
      </c>
      <c r="S68" s="186">
        <f t="shared" si="7"/>
        <v>0</v>
      </c>
      <c r="T68" s="14"/>
      <c r="W68" s="27" t="str">
        <f t="shared" si="9"/>
        <v>Blank</v>
      </c>
    </row>
    <row r="69" spans="4:23" ht="15" customHeight="1" x14ac:dyDescent="0.2">
      <c r="D69" s="181">
        <f t="shared" si="8"/>
        <v>0</v>
      </c>
      <c r="E69" s="182">
        <f t="shared" si="0"/>
        <v>0</v>
      </c>
      <c r="F69" s="182">
        <f t="shared" si="1"/>
        <v>0</v>
      </c>
      <c r="G69" s="183">
        <f>Worksheet!D75</f>
        <v>0</v>
      </c>
      <c r="H69" s="184">
        <f>Worksheet!J75</f>
        <v>0</v>
      </c>
      <c r="I69" s="185" t="str">
        <f>IF(AND(Worksheet!D75&gt;0,Worksheet!D75&lt;CpiDate,Worksheet!K75&gt;Worksheet!M75,Worksheet!$E$8-Worksheet!D75+1&gt;365),"Yes",IF(Worksheet!D75&gt;0,"No",""))</f>
        <v/>
      </c>
      <c r="J69" s="185" t="str">
        <f>IF(AND(Worksheet!D75&gt;0,Worksheet!$E$8-Worksheet!D75+1&gt;365,Worksheet!K75&gt;Worksheet!L75),"Yes",IF(Worksheet!D75&gt;0,"No",""))</f>
        <v/>
      </c>
      <c r="K69" s="182">
        <f>IF(Worksheet!J75&gt;0,Worksheet!K75/Worksheet!J75,0)</f>
        <v>0</v>
      </c>
      <c r="L69" s="182">
        <f>IF(AND(I69="Yes",Worksheet!J75&gt;0),Worksheet!M75/Worksheet!J75,0)</f>
        <v>0</v>
      </c>
      <c r="M69" s="182">
        <f t="shared" si="2"/>
        <v>0</v>
      </c>
      <c r="N69" s="182">
        <f t="shared" si="3"/>
        <v>0</v>
      </c>
      <c r="O69" s="184">
        <f t="shared" si="4"/>
        <v>0</v>
      </c>
      <c r="P69" s="182">
        <f>IF(AND(J69="Yes",Worksheet!E75&gt;0),(Worksheet!F75/Worksheet!E75)-Worksheet!H75,0)</f>
        <v>0</v>
      </c>
      <c r="Q69" s="182">
        <f t="shared" si="5"/>
        <v>0</v>
      </c>
      <c r="R69" s="182">
        <f t="shared" si="6"/>
        <v>0</v>
      </c>
      <c r="S69" s="186">
        <f t="shared" si="7"/>
        <v>0</v>
      </c>
      <c r="T69" s="14"/>
      <c r="W69" s="27" t="str">
        <f t="shared" si="9"/>
        <v>Blank</v>
      </c>
    </row>
    <row r="70" spans="4:23" ht="15" customHeight="1" x14ac:dyDescent="0.2">
      <c r="D70" s="181">
        <f t="shared" si="8"/>
        <v>0</v>
      </c>
      <c r="E70" s="182">
        <f t="shared" si="0"/>
        <v>0</v>
      </c>
      <c r="F70" s="182">
        <f t="shared" si="1"/>
        <v>0</v>
      </c>
      <c r="G70" s="183">
        <f>Worksheet!D76</f>
        <v>0</v>
      </c>
      <c r="H70" s="184">
        <f>Worksheet!J76</f>
        <v>0</v>
      </c>
      <c r="I70" s="185" t="str">
        <f>IF(AND(Worksheet!D76&gt;0,Worksheet!D76&lt;CpiDate,Worksheet!K76&gt;Worksheet!M76,Worksheet!$E$8-Worksheet!D76+1&gt;365),"Yes",IF(Worksheet!D76&gt;0,"No",""))</f>
        <v/>
      </c>
      <c r="J70" s="185" t="str">
        <f>IF(AND(Worksheet!D76&gt;0,Worksheet!$E$8-Worksheet!D76+1&gt;365,Worksheet!K76&gt;Worksheet!L76),"Yes",IF(Worksheet!D76&gt;0,"No",""))</f>
        <v/>
      </c>
      <c r="K70" s="182">
        <f>IF(Worksheet!J76&gt;0,Worksheet!K76/Worksheet!J76,0)</f>
        <v>0</v>
      </c>
      <c r="L70" s="182">
        <f>IF(AND(I70="Yes",Worksheet!J76&gt;0),Worksheet!M76/Worksheet!J76,0)</f>
        <v>0</v>
      </c>
      <c r="M70" s="182">
        <f t="shared" si="2"/>
        <v>0</v>
      </c>
      <c r="N70" s="182">
        <f t="shared" si="3"/>
        <v>0</v>
      </c>
      <c r="O70" s="184">
        <f t="shared" si="4"/>
        <v>0</v>
      </c>
      <c r="P70" s="182">
        <f>IF(AND(J70="Yes",Worksheet!E76&gt;0),(Worksheet!F76/Worksheet!E76)-Worksheet!H76,0)</f>
        <v>0</v>
      </c>
      <c r="Q70" s="182">
        <f t="shared" si="5"/>
        <v>0</v>
      </c>
      <c r="R70" s="182">
        <f t="shared" si="6"/>
        <v>0</v>
      </c>
      <c r="S70" s="186">
        <f t="shared" si="7"/>
        <v>0</v>
      </c>
      <c r="T70" s="14"/>
      <c r="W70" s="27" t="str">
        <f t="shared" si="9"/>
        <v>Blank</v>
      </c>
    </row>
    <row r="71" spans="4:23" ht="15" customHeight="1" x14ac:dyDescent="0.2">
      <c r="D71" s="181">
        <f t="shared" si="8"/>
        <v>0</v>
      </c>
      <c r="E71" s="182">
        <f t="shared" si="0"/>
        <v>0</v>
      </c>
      <c r="F71" s="182">
        <f t="shared" si="1"/>
        <v>0</v>
      </c>
      <c r="G71" s="183">
        <f>Worksheet!D77</f>
        <v>0</v>
      </c>
      <c r="H71" s="184">
        <f>Worksheet!J77</f>
        <v>0</v>
      </c>
      <c r="I71" s="185" t="str">
        <f>IF(AND(Worksheet!D77&gt;0,Worksheet!D77&lt;CpiDate,Worksheet!K77&gt;Worksheet!M77,Worksheet!$E$8-Worksheet!D77+1&gt;365),"Yes",IF(Worksheet!D77&gt;0,"No",""))</f>
        <v/>
      </c>
      <c r="J71" s="185" t="str">
        <f>IF(AND(Worksheet!D77&gt;0,Worksheet!$E$8-Worksheet!D77+1&gt;365,Worksheet!K77&gt;Worksheet!L77),"Yes",IF(Worksheet!D77&gt;0,"No",""))</f>
        <v/>
      </c>
      <c r="K71" s="182">
        <f>IF(Worksheet!J77&gt;0,Worksheet!K77/Worksheet!J77,0)</f>
        <v>0</v>
      </c>
      <c r="L71" s="182">
        <f>IF(AND(I71="Yes",Worksheet!J77&gt;0),Worksheet!M77/Worksheet!J77,0)</f>
        <v>0</v>
      </c>
      <c r="M71" s="182">
        <f t="shared" si="2"/>
        <v>0</v>
      </c>
      <c r="N71" s="182">
        <f t="shared" si="3"/>
        <v>0</v>
      </c>
      <c r="O71" s="184">
        <f t="shared" si="4"/>
        <v>0</v>
      </c>
      <c r="P71" s="182">
        <f>IF(AND(J71="Yes",Worksheet!E77&gt;0),(Worksheet!F77/Worksheet!E77)-Worksheet!H77,0)</f>
        <v>0</v>
      </c>
      <c r="Q71" s="182">
        <f t="shared" si="5"/>
        <v>0</v>
      </c>
      <c r="R71" s="182">
        <f t="shared" si="6"/>
        <v>0</v>
      </c>
      <c r="S71" s="186">
        <f t="shared" si="7"/>
        <v>0</v>
      </c>
      <c r="T71" s="14"/>
      <c r="W71" s="27" t="str">
        <f t="shared" si="9"/>
        <v>Blank</v>
      </c>
    </row>
    <row r="72" spans="4:23" ht="15" customHeight="1" x14ac:dyDescent="0.2">
      <c r="D72" s="181">
        <f t="shared" si="8"/>
        <v>0</v>
      </c>
      <c r="E72" s="182">
        <f t="shared" si="0"/>
        <v>0</v>
      </c>
      <c r="F72" s="182">
        <f t="shared" si="1"/>
        <v>0</v>
      </c>
      <c r="G72" s="183">
        <f>Worksheet!D78</f>
        <v>0</v>
      </c>
      <c r="H72" s="184">
        <f>Worksheet!J78</f>
        <v>0</v>
      </c>
      <c r="I72" s="185" t="str">
        <f>IF(AND(Worksheet!D78&gt;0,Worksheet!D78&lt;CpiDate,Worksheet!K78&gt;Worksheet!M78,Worksheet!$E$8-Worksheet!D78+1&gt;365),"Yes",IF(Worksheet!D78&gt;0,"No",""))</f>
        <v/>
      </c>
      <c r="J72" s="185" t="str">
        <f>IF(AND(Worksheet!D78&gt;0,Worksheet!$E$8-Worksheet!D78+1&gt;365,Worksheet!K78&gt;Worksheet!L78),"Yes",IF(Worksheet!D78&gt;0,"No",""))</f>
        <v/>
      </c>
      <c r="K72" s="182">
        <f>IF(Worksheet!J78&gt;0,Worksheet!K78/Worksheet!J78,0)</f>
        <v>0</v>
      </c>
      <c r="L72" s="182">
        <f>IF(AND(I72="Yes",Worksheet!J78&gt;0),Worksheet!M78/Worksheet!J78,0)</f>
        <v>0</v>
      </c>
      <c r="M72" s="182">
        <f t="shared" si="2"/>
        <v>0</v>
      </c>
      <c r="N72" s="182">
        <f t="shared" si="3"/>
        <v>0</v>
      </c>
      <c r="O72" s="184">
        <f t="shared" si="4"/>
        <v>0</v>
      </c>
      <c r="P72" s="182">
        <f>IF(AND(J72="Yes",Worksheet!E78&gt;0),(Worksheet!F78/Worksheet!E78)-Worksheet!H78,0)</f>
        <v>0</v>
      </c>
      <c r="Q72" s="182">
        <f t="shared" si="5"/>
        <v>0</v>
      </c>
      <c r="R72" s="182">
        <f t="shared" si="6"/>
        <v>0</v>
      </c>
      <c r="S72" s="186">
        <f t="shared" si="7"/>
        <v>0</v>
      </c>
      <c r="T72" s="14"/>
      <c r="W72" s="27" t="str">
        <f t="shared" si="9"/>
        <v>Blank</v>
      </c>
    </row>
    <row r="73" spans="4:23" ht="15" customHeight="1" x14ac:dyDescent="0.2">
      <c r="D73" s="181">
        <f t="shared" si="8"/>
        <v>0</v>
      </c>
      <c r="E73" s="182">
        <f t="shared" si="0"/>
        <v>0</v>
      </c>
      <c r="F73" s="182">
        <f t="shared" si="1"/>
        <v>0</v>
      </c>
      <c r="G73" s="183">
        <f>Worksheet!D79</f>
        <v>0</v>
      </c>
      <c r="H73" s="184">
        <f>Worksheet!J79</f>
        <v>0</v>
      </c>
      <c r="I73" s="185" t="str">
        <f>IF(AND(Worksheet!D79&gt;0,Worksheet!D79&lt;CpiDate,Worksheet!K79&gt;Worksheet!M79,Worksheet!$E$8-Worksheet!D79+1&gt;365),"Yes",IF(Worksheet!D79&gt;0,"No",""))</f>
        <v/>
      </c>
      <c r="J73" s="185" t="str">
        <f>IF(AND(Worksheet!D79&gt;0,Worksheet!$E$8-Worksheet!D79+1&gt;365,Worksheet!K79&gt;Worksheet!L79),"Yes",IF(Worksheet!D79&gt;0,"No",""))</f>
        <v/>
      </c>
      <c r="K73" s="182">
        <f>IF(Worksheet!J79&gt;0,Worksheet!K79/Worksheet!J79,0)</f>
        <v>0</v>
      </c>
      <c r="L73" s="182">
        <f>IF(AND(I73="Yes",Worksheet!J79&gt;0),Worksheet!M79/Worksheet!J79,0)</f>
        <v>0</v>
      </c>
      <c r="M73" s="182">
        <f t="shared" si="2"/>
        <v>0</v>
      </c>
      <c r="N73" s="182">
        <f t="shared" si="3"/>
        <v>0</v>
      </c>
      <c r="O73" s="184">
        <f t="shared" si="4"/>
        <v>0</v>
      </c>
      <c r="P73" s="182">
        <f>IF(AND(J73="Yes",Worksheet!E79&gt;0),(Worksheet!F79/Worksheet!E79)-Worksheet!H79,0)</f>
        <v>0</v>
      </c>
      <c r="Q73" s="182">
        <f t="shared" si="5"/>
        <v>0</v>
      </c>
      <c r="R73" s="182">
        <f t="shared" si="6"/>
        <v>0</v>
      </c>
      <c r="S73" s="186">
        <f t="shared" si="7"/>
        <v>0</v>
      </c>
      <c r="T73" s="14"/>
      <c r="W73" s="27" t="str">
        <f t="shared" si="9"/>
        <v>Blank</v>
      </c>
    </row>
    <row r="74" spans="4:23" ht="15" customHeight="1" x14ac:dyDescent="0.2">
      <c r="D74" s="181">
        <f t="shared" si="8"/>
        <v>0</v>
      </c>
      <c r="E74" s="182">
        <f t="shared" si="0"/>
        <v>0</v>
      </c>
      <c r="F74" s="182">
        <f t="shared" si="1"/>
        <v>0</v>
      </c>
      <c r="G74" s="183">
        <f>Worksheet!D80</f>
        <v>0</v>
      </c>
      <c r="H74" s="184">
        <f>Worksheet!J80</f>
        <v>0</v>
      </c>
      <c r="I74" s="185" t="str">
        <f>IF(AND(Worksheet!D80&gt;0,Worksheet!D80&lt;CpiDate,Worksheet!K80&gt;Worksheet!M80,Worksheet!$E$8-Worksheet!D80+1&gt;365),"Yes",IF(Worksheet!D80&gt;0,"No",""))</f>
        <v/>
      </c>
      <c r="J74" s="185" t="str">
        <f>IF(AND(Worksheet!D80&gt;0,Worksheet!$E$8-Worksheet!D80+1&gt;365,Worksheet!K80&gt;Worksheet!L80),"Yes",IF(Worksheet!D80&gt;0,"No",""))</f>
        <v/>
      </c>
      <c r="K74" s="182">
        <f>IF(Worksheet!J80&gt;0,Worksheet!K80/Worksheet!J80,0)</f>
        <v>0</v>
      </c>
      <c r="L74" s="182">
        <f>IF(AND(I74="Yes",Worksheet!J80&gt;0),Worksheet!M80/Worksheet!J80,0)</f>
        <v>0</v>
      </c>
      <c r="M74" s="182">
        <f t="shared" si="2"/>
        <v>0</v>
      </c>
      <c r="N74" s="182">
        <f t="shared" si="3"/>
        <v>0</v>
      </c>
      <c r="O74" s="184">
        <f t="shared" si="4"/>
        <v>0</v>
      </c>
      <c r="P74" s="182">
        <f>IF(AND(J74="Yes",Worksheet!E80&gt;0),(Worksheet!F80/Worksheet!E80)-Worksheet!H80,0)</f>
        <v>0</v>
      </c>
      <c r="Q74" s="182">
        <f t="shared" si="5"/>
        <v>0</v>
      </c>
      <c r="R74" s="182">
        <f t="shared" si="6"/>
        <v>0</v>
      </c>
      <c r="S74" s="186">
        <f t="shared" si="7"/>
        <v>0</v>
      </c>
      <c r="T74" s="14"/>
      <c r="W74" s="27" t="str">
        <f t="shared" si="9"/>
        <v>Blank</v>
      </c>
    </row>
    <row r="75" spans="4:23" ht="15" customHeight="1" x14ac:dyDescent="0.2">
      <c r="D75" s="181">
        <f t="shared" si="8"/>
        <v>0</v>
      </c>
      <c r="E75" s="182">
        <f t="shared" si="0"/>
        <v>0</v>
      </c>
      <c r="F75" s="182">
        <f t="shared" si="1"/>
        <v>0</v>
      </c>
      <c r="G75" s="183">
        <f>Worksheet!D81</f>
        <v>0</v>
      </c>
      <c r="H75" s="184">
        <f>Worksheet!J81</f>
        <v>0</v>
      </c>
      <c r="I75" s="185" t="str">
        <f>IF(AND(Worksheet!D81&gt;0,Worksheet!D81&lt;CpiDate,Worksheet!K81&gt;Worksheet!M81,Worksheet!$E$8-Worksheet!D81+1&gt;365),"Yes",IF(Worksheet!D81&gt;0,"No",""))</f>
        <v/>
      </c>
      <c r="J75" s="185" t="str">
        <f>IF(AND(Worksheet!D81&gt;0,Worksheet!$E$8-Worksheet!D81+1&gt;365,Worksheet!K81&gt;Worksheet!L81),"Yes",IF(Worksheet!D81&gt;0,"No",""))</f>
        <v/>
      </c>
      <c r="K75" s="182">
        <f>IF(Worksheet!J81&gt;0,Worksheet!K81/Worksheet!J81,0)</f>
        <v>0</v>
      </c>
      <c r="L75" s="182">
        <f>IF(AND(I75="Yes",Worksheet!J81&gt;0),Worksheet!M81/Worksheet!J81,0)</f>
        <v>0</v>
      </c>
      <c r="M75" s="182">
        <f t="shared" si="2"/>
        <v>0</v>
      </c>
      <c r="N75" s="182">
        <f t="shared" si="3"/>
        <v>0</v>
      </c>
      <c r="O75" s="184">
        <f t="shared" si="4"/>
        <v>0</v>
      </c>
      <c r="P75" s="182">
        <f>IF(AND(J75="Yes",Worksheet!E81&gt;0),(Worksheet!F81/Worksheet!E81)-Worksheet!H81,0)</f>
        <v>0</v>
      </c>
      <c r="Q75" s="182">
        <f t="shared" si="5"/>
        <v>0</v>
      </c>
      <c r="R75" s="182">
        <f t="shared" si="6"/>
        <v>0</v>
      </c>
      <c r="S75" s="186">
        <f t="shared" si="7"/>
        <v>0</v>
      </c>
      <c r="T75" s="14"/>
      <c r="W75" s="27" t="str">
        <f t="shared" si="9"/>
        <v>Blank</v>
      </c>
    </row>
    <row r="76" spans="4:23" ht="15" customHeight="1" x14ac:dyDescent="0.2">
      <c r="D76" s="181">
        <f t="shared" si="8"/>
        <v>0</v>
      </c>
      <c r="E76" s="182">
        <f t="shared" si="0"/>
        <v>0</v>
      </c>
      <c r="F76" s="182">
        <f t="shared" si="1"/>
        <v>0</v>
      </c>
      <c r="G76" s="183">
        <f>Worksheet!D82</f>
        <v>0</v>
      </c>
      <c r="H76" s="184">
        <f>Worksheet!J82</f>
        <v>0</v>
      </c>
      <c r="I76" s="185" t="str">
        <f>IF(AND(Worksheet!D82&gt;0,Worksheet!D82&lt;CpiDate,Worksheet!K82&gt;Worksheet!M82,Worksheet!$E$8-Worksheet!D82+1&gt;365),"Yes",IF(Worksheet!D82&gt;0,"No",""))</f>
        <v/>
      </c>
      <c r="J76" s="185" t="str">
        <f>IF(AND(Worksheet!D82&gt;0,Worksheet!$E$8-Worksheet!D82+1&gt;365,Worksheet!K82&gt;Worksheet!L82),"Yes",IF(Worksheet!D82&gt;0,"No",""))</f>
        <v/>
      </c>
      <c r="K76" s="182">
        <f>IF(Worksheet!J82&gt;0,Worksheet!K82/Worksheet!J82,0)</f>
        <v>0</v>
      </c>
      <c r="L76" s="182">
        <f>IF(AND(I76="Yes",Worksheet!J82&gt;0),Worksheet!M82/Worksheet!J82,0)</f>
        <v>0</v>
      </c>
      <c r="M76" s="182">
        <f t="shared" si="2"/>
        <v>0</v>
      </c>
      <c r="N76" s="182">
        <f t="shared" si="3"/>
        <v>0</v>
      </c>
      <c r="O76" s="184">
        <f t="shared" si="4"/>
        <v>0</v>
      </c>
      <c r="P76" s="182">
        <f>IF(AND(J76="Yes",Worksheet!E82&gt;0),(Worksheet!F82/Worksheet!E82)-Worksheet!H82,0)</f>
        <v>0</v>
      </c>
      <c r="Q76" s="182">
        <f t="shared" si="5"/>
        <v>0</v>
      </c>
      <c r="R76" s="182">
        <f t="shared" si="6"/>
        <v>0</v>
      </c>
      <c r="S76" s="186">
        <f t="shared" si="7"/>
        <v>0</v>
      </c>
      <c r="T76" s="14"/>
      <c r="W76" s="27" t="str">
        <f t="shared" si="9"/>
        <v>Blank</v>
      </c>
    </row>
    <row r="77" spans="4:23" ht="15" customHeight="1" x14ac:dyDescent="0.2">
      <c r="D77" s="181">
        <f t="shared" si="8"/>
        <v>0</v>
      </c>
      <c r="E77" s="182">
        <f t="shared" si="0"/>
        <v>0</v>
      </c>
      <c r="F77" s="182">
        <f t="shared" si="1"/>
        <v>0</v>
      </c>
      <c r="G77" s="183">
        <f>Worksheet!D83</f>
        <v>0</v>
      </c>
      <c r="H77" s="184">
        <f>Worksheet!J83</f>
        <v>0</v>
      </c>
      <c r="I77" s="185" t="str">
        <f>IF(AND(Worksheet!D83&gt;0,Worksheet!D83&lt;CpiDate,Worksheet!K83&gt;Worksheet!M83,Worksheet!$E$8-Worksheet!D83+1&gt;365),"Yes",IF(Worksheet!D83&gt;0,"No",""))</f>
        <v/>
      </c>
      <c r="J77" s="185" t="str">
        <f>IF(AND(Worksheet!D83&gt;0,Worksheet!$E$8-Worksheet!D83+1&gt;365,Worksheet!K83&gt;Worksheet!L83),"Yes",IF(Worksheet!D83&gt;0,"No",""))</f>
        <v/>
      </c>
      <c r="K77" s="182">
        <f>IF(Worksheet!J83&gt;0,Worksheet!K83/Worksheet!J83,0)</f>
        <v>0</v>
      </c>
      <c r="L77" s="182">
        <f>IF(AND(I77="Yes",Worksheet!J83&gt;0),Worksheet!M83/Worksheet!J83,0)</f>
        <v>0</v>
      </c>
      <c r="M77" s="182">
        <f t="shared" si="2"/>
        <v>0</v>
      </c>
      <c r="N77" s="182">
        <f t="shared" si="3"/>
        <v>0</v>
      </c>
      <c r="O77" s="184">
        <f t="shared" si="4"/>
        <v>0</v>
      </c>
      <c r="P77" s="182">
        <f>IF(AND(J77="Yes",Worksheet!E83&gt;0),(Worksheet!F83/Worksheet!E83)-Worksheet!H83,0)</f>
        <v>0</v>
      </c>
      <c r="Q77" s="182">
        <f t="shared" si="5"/>
        <v>0</v>
      </c>
      <c r="R77" s="182">
        <f t="shared" si="6"/>
        <v>0</v>
      </c>
      <c r="S77" s="186">
        <f t="shared" si="7"/>
        <v>0</v>
      </c>
      <c r="T77" s="14"/>
      <c r="W77" s="27" t="str">
        <f t="shared" si="9"/>
        <v>Blank</v>
      </c>
    </row>
    <row r="78" spans="4:23" ht="15" customHeight="1" x14ac:dyDescent="0.2">
      <c r="D78" s="181">
        <f t="shared" si="8"/>
        <v>0</v>
      </c>
      <c r="E78" s="182">
        <f t="shared" si="0"/>
        <v>0</v>
      </c>
      <c r="F78" s="182">
        <f t="shared" si="1"/>
        <v>0</v>
      </c>
      <c r="G78" s="183">
        <f>Worksheet!D84</f>
        <v>0</v>
      </c>
      <c r="H78" s="184">
        <f>Worksheet!J84</f>
        <v>0</v>
      </c>
      <c r="I78" s="185" t="str">
        <f>IF(AND(Worksheet!D84&gt;0,Worksheet!D84&lt;CpiDate,Worksheet!K84&gt;Worksheet!M84,Worksheet!$E$8-Worksheet!D84+1&gt;365),"Yes",IF(Worksheet!D84&gt;0,"No",""))</f>
        <v/>
      </c>
      <c r="J78" s="185" t="str">
        <f>IF(AND(Worksheet!D84&gt;0,Worksheet!$E$8-Worksheet!D84+1&gt;365,Worksheet!K84&gt;Worksheet!L84),"Yes",IF(Worksheet!D84&gt;0,"No",""))</f>
        <v/>
      </c>
      <c r="K78" s="182">
        <f>IF(Worksheet!J84&gt;0,Worksheet!K84/Worksheet!J84,0)</f>
        <v>0</v>
      </c>
      <c r="L78" s="182">
        <f>IF(AND(I78="Yes",Worksheet!J84&gt;0),Worksheet!M84/Worksheet!J84,0)</f>
        <v>0</v>
      </c>
      <c r="M78" s="182">
        <f t="shared" si="2"/>
        <v>0</v>
      </c>
      <c r="N78" s="182">
        <f t="shared" si="3"/>
        <v>0</v>
      </c>
      <c r="O78" s="184">
        <f t="shared" si="4"/>
        <v>0</v>
      </c>
      <c r="P78" s="182">
        <f>IF(AND(J78="Yes",Worksheet!E84&gt;0),(Worksheet!F84/Worksheet!E84)-Worksheet!H84,0)</f>
        <v>0</v>
      </c>
      <c r="Q78" s="182">
        <f t="shared" si="5"/>
        <v>0</v>
      </c>
      <c r="R78" s="182">
        <f t="shared" si="6"/>
        <v>0</v>
      </c>
      <c r="S78" s="186">
        <f t="shared" si="7"/>
        <v>0</v>
      </c>
      <c r="T78" s="14"/>
      <c r="W78" s="27" t="str">
        <f t="shared" si="9"/>
        <v>Blank</v>
      </c>
    </row>
    <row r="79" spans="4:23" ht="15" customHeight="1" x14ac:dyDescent="0.2">
      <c r="D79" s="181">
        <f t="shared" si="8"/>
        <v>0</v>
      </c>
      <c r="E79" s="182">
        <f t="shared" si="0"/>
        <v>0</v>
      </c>
      <c r="F79" s="182">
        <f t="shared" si="1"/>
        <v>0</v>
      </c>
      <c r="G79" s="183">
        <f>Worksheet!D85</f>
        <v>0</v>
      </c>
      <c r="H79" s="184">
        <f>Worksheet!J85</f>
        <v>0</v>
      </c>
      <c r="I79" s="185" t="str">
        <f>IF(AND(Worksheet!D85&gt;0,Worksheet!D85&lt;CpiDate,Worksheet!K85&gt;Worksheet!M85,Worksheet!$E$8-Worksheet!D85+1&gt;365),"Yes",IF(Worksheet!D85&gt;0,"No",""))</f>
        <v/>
      </c>
      <c r="J79" s="185" t="str">
        <f>IF(AND(Worksheet!D85&gt;0,Worksheet!$E$8-Worksheet!D85+1&gt;365,Worksheet!K85&gt;Worksheet!L85),"Yes",IF(Worksheet!D85&gt;0,"No",""))</f>
        <v/>
      </c>
      <c r="K79" s="182">
        <f>IF(Worksheet!J85&gt;0,Worksheet!K85/Worksheet!J85,0)</f>
        <v>0</v>
      </c>
      <c r="L79" s="182">
        <f>IF(AND(I79="Yes",Worksheet!J85&gt;0),Worksheet!M85/Worksheet!J85,0)</f>
        <v>0</v>
      </c>
      <c r="M79" s="182">
        <f t="shared" si="2"/>
        <v>0</v>
      </c>
      <c r="N79" s="182">
        <f t="shared" si="3"/>
        <v>0</v>
      </c>
      <c r="O79" s="184">
        <f t="shared" si="4"/>
        <v>0</v>
      </c>
      <c r="P79" s="182">
        <f>IF(AND(J79="Yes",Worksheet!E85&gt;0),(Worksheet!F85/Worksheet!E85)-Worksheet!H85,0)</f>
        <v>0</v>
      </c>
      <c r="Q79" s="182">
        <f t="shared" si="5"/>
        <v>0</v>
      </c>
      <c r="R79" s="182">
        <f t="shared" si="6"/>
        <v>0</v>
      </c>
      <c r="S79" s="186">
        <f t="shared" si="7"/>
        <v>0</v>
      </c>
      <c r="T79" s="14"/>
      <c r="W79" s="27" t="str">
        <f t="shared" si="9"/>
        <v>Blank</v>
      </c>
    </row>
    <row r="80" spans="4:23" ht="15" customHeight="1" x14ac:dyDescent="0.2">
      <c r="D80" s="181">
        <f t="shared" si="8"/>
        <v>0</v>
      </c>
      <c r="E80" s="182">
        <f t="shared" ref="E80:E89" si="10">IF(D80&gt;0,MIN(D80,N80),0)</f>
        <v>0</v>
      </c>
      <c r="F80" s="182">
        <f t="shared" ref="F80:F89" si="11">D80-E80</f>
        <v>0</v>
      </c>
      <c r="G80" s="183">
        <f>Worksheet!D86</f>
        <v>0</v>
      </c>
      <c r="H80" s="184">
        <f>Worksheet!J86</f>
        <v>0</v>
      </c>
      <c r="I80" s="185" t="str">
        <f>IF(AND(Worksheet!D86&gt;0,Worksheet!D86&lt;CpiDate,Worksheet!K86&gt;Worksheet!M86,Worksheet!$E$8-Worksheet!D86+1&gt;365),"Yes",IF(Worksheet!D86&gt;0,"No",""))</f>
        <v/>
      </c>
      <c r="J80" s="185" t="str">
        <f>IF(AND(Worksheet!D86&gt;0,Worksheet!$E$8-Worksheet!D86+1&gt;365,Worksheet!K86&gt;Worksheet!L86),"Yes",IF(Worksheet!D86&gt;0,"No",""))</f>
        <v/>
      </c>
      <c r="K80" s="182">
        <f>IF(Worksheet!J86&gt;0,Worksheet!K86/Worksheet!J86,0)</f>
        <v>0</v>
      </c>
      <c r="L80" s="182">
        <f>IF(AND(I80="Yes",Worksheet!J86&gt;0),Worksheet!M86/Worksheet!J86,0)</f>
        <v>0</v>
      </c>
      <c r="M80" s="182">
        <f t="shared" ref="M80:M89" si="12">IF(I80="Yes",K80-L80,0)</f>
        <v>0</v>
      </c>
      <c r="N80" s="182">
        <f t="shared" ref="N80:N89" si="13">IF(AND(I80="Yes",M80&lt;Q80/2),M80*H80,IF(AND(I80="Yes",D80&gt;0),MIN(D80,M80*H80),0))</f>
        <v>0</v>
      </c>
      <c r="O80" s="184">
        <f t="shared" ref="O80:O89" si="14">IF(M80&gt;0,N80/M80,0)</f>
        <v>0</v>
      </c>
      <c r="P80" s="182">
        <f>IF(AND(J80="Yes",Worksheet!E86&gt;0),(Worksheet!F86/Worksheet!E86)-Worksheet!H86,0)</f>
        <v>0</v>
      </c>
      <c r="Q80" s="182">
        <f t="shared" ref="Q80:Q89" si="15">IF(J80="Yes",K80-P80,0)</f>
        <v>0</v>
      </c>
      <c r="R80" s="182">
        <f t="shared" ref="R80:R89" si="16">S80*Q80</f>
        <v>0</v>
      </c>
      <c r="S80" s="186">
        <f t="shared" ref="S80:S89" si="17">IF(J80="Yes",H80-O80,0)</f>
        <v>0</v>
      </c>
      <c r="T80" s="14"/>
      <c r="W80" s="27" t="str">
        <f t="shared" si="9"/>
        <v>Blank</v>
      </c>
    </row>
    <row r="81" spans="4:23" ht="15" customHeight="1" x14ac:dyDescent="0.2">
      <c r="D81" s="181">
        <f t="shared" ref="D81:D89" si="18">IF(H81&gt;0,F80,0)</f>
        <v>0</v>
      </c>
      <c r="E81" s="182">
        <f t="shared" si="10"/>
        <v>0</v>
      </c>
      <c r="F81" s="182">
        <f t="shared" si="11"/>
        <v>0</v>
      </c>
      <c r="G81" s="183">
        <f>Worksheet!D87</f>
        <v>0</v>
      </c>
      <c r="H81" s="184">
        <f>Worksheet!J87</f>
        <v>0</v>
      </c>
      <c r="I81" s="185" t="str">
        <f>IF(AND(Worksheet!D87&gt;0,Worksheet!D87&lt;CpiDate,Worksheet!K87&gt;Worksheet!M87,Worksheet!$E$8-Worksheet!D87+1&gt;365),"Yes",IF(Worksheet!D87&gt;0,"No",""))</f>
        <v/>
      </c>
      <c r="J81" s="185" t="str">
        <f>IF(AND(Worksheet!D87&gt;0,Worksheet!$E$8-Worksheet!D87+1&gt;365,Worksheet!K87&gt;Worksheet!L87),"Yes",IF(Worksheet!D87&gt;0,"No",""))</f>
        <v/>
      </c>
      <c r="K81" s="182">
        <f>IF(Worksheet!J87&gt;0,Worksheet!K87/Worksheet!J87,0)</f>
        <v>0</v>
      </c>
      <c r="L81" s="182">
        <f>IF(AND(I81="Yes",Worksheet!J87&gt;0),Worksheet!M87/Worksheet!J87,0)</f>
        <v>0</v>
      </c>
      <c r="M81" s="182">
        <f t="shared" si="12"/>
        <v>0</v>
      </c>
      <c r="N81" s="182">
        <f t="shared" si="13"/>
        <v>0</v>
      </c>
      <c r="O81" s="184">
        <f t="shared" si="14"/>
        <v>0</v>
      </c>
      <c r="P81" s="182">
        <f>IF(AND(J81="Yes",Worksheet!E87&gt;0),(Worksheet!F87/Worksheet!E87)-Worksheet!H87,0)</f>
        <v>0</v>
      </c>
      <c r="Q81" s="182">
        <f t="shared" si="15"/>
        <v>0</v>
      </c>
      <c r="R81" s="182">
        <f t="shared" si="16"/>
        <v>0</v>
      </c>
      <c r="S81" s="186">
        <f t="shared" si="17"/>
        <v>0</v>
      </c>
      <c r="T81" s="14"/>
      <c r="W81" s="27" t="str">
        <f t="shared" ref="W81:W91" si="19">IF(OR(G81&gt;0,H81&gt;0),0,"Blank")</f>
        <v>Blank</v>
      </c>
    </row>
    <row r="82" spans="4:23" ht="15" customHeight="1" x14ac:dyDescent="0.2">
      <c r="D82" s="181">
        <f t="shared" si="18"/>
        <v>0</v>
      </c>
      <c r="E82" s="182">
        <f t="shared" si="10"/>
        <v>0</v>
      </c>
      <c r="F82" s="182">
        <f t="shared" si="11"/>
        <v>0</v>
      </c>
      <c r="G82" s="183">
        <f>Worksheet!D88</f>
        <v>0</v>
      </c>
      <c r="H82" s="184">
        <f>Worksheet!J88</f>
        <v>0</v>
      </c>
      <c r="I82" s="185" t="str">
        <f>IF(AND(Worksheet!D88&gt;0,Worksheet!D88&lt;CpiDate,Worksheet!K88&gt;Worksheet!M88,Worksheet!$E$8-Worksheet!D88+1&gt;365),"Yes",IF(Worksheet!D88&gt;0,"No",""))</f>
        <v/>
      </c>
      <c r="J82" s="185" t="str">
        <f>IF(AND(Worksheet!D88&gt;0,Worksheet!$E$8-Worksheet!D88+1&gt;365,Worksheet!K88&gt;Worksheet!L88),"Yes",IF(Worksheet!D88&gt;0,"No",""))</f>
        <v/>
      </c>
      <c r="K82" s="182">
        <f>IF(Worksheet!J88&gt;0,Worksheet!K88/Worksheet!J88,0)</f>
        <v>0</v>
      </c>
      <c r="L82" s="182">
        <f>IF(AND(I82="Yes",Worksheet!J88&gt;0),Worksheet!M88/Worksheet!J88,0)</f>
        <v>0</v>
      </c>
      <c r="M82" s="182">
        <f t="shared" si="12"/>
        <v>0</v>
      </c>
      <c r="N82" s="182">
        <f t="shared" si="13"/>
        <v>0</v>
      </c>
      <c r="O82" s="184">
        <f t="shared" si="14"/>
        <v>0</v>
      </c>
      <c r="P82" s="182">
        <f>IF(AND(J82="Yes",Worksheet!E88&gt;0),(Worksheet!F88/Worksheet!E88)-Worksheet!H88,0)</f>
        <v>0</v>
      </c>
      <c r="Q82" s="182">
        <f t="shared" si="15"/>
        <v>0</v>
      </c>
      <c r="R82" s="182">
        <f t="shared" si="16"/>
        <v>0</v>
      </c>
      <c r="S82" s="186">
        <f t="shared" si="17"/>
        <v>0</v>
      </c>
      <c r="T82" s="14"/>
      <c r="W82" s="27" t="str">
        <f t="shared" si="19"/>
        <v>Blank</v>
      </c>
    </row>
    <row r="83" spans="4:23" ht="15" customHeight="1" x14ac:dyDescent="0.2">
      <c r="D83" s="181">
        <f t="shared" si="18"/>
        <v>0</v>
      </c>
      <c r="E83" s="182">
        <f t="shared" si="10"/>
        <v>0</v>
      </c>
      <c r="F83" s="182">
        <f t="shared" si="11"/>
        <v>0</v>
      </c>
      <c r="G83" s="183">
        <f>Worksheet!D89</f>
        <v>0</v>
      </c>
      <c r="H83" s="184">
        <f>Worksheet!J89</f>
        <v>0</v>
      </c>
      <c r="I83" s="185" t="str">
        <f>IF(AND(Worksheet!D89&gt;0,Worksheet!D89&lt;CpiDate,Worksheet!K89&gt;Worksheet!M89,Worksheet!$E$8-Worksheet!D89+1&gt;365),"Yes",IF(Worksheet!D89&gt;0,"No",""))</f>
        <v/>
      </c>
      <c r="J83" s="185" t="str">
        <f>IF(AND(Worksheet!D89&gt;0,Worksheet!$E$8-Worksheet!D89+1&gt;365,Worksheet!K89&gt;Worksheet!L89),"Yes",IF(Worksheet!D89&gt;0,"No",""))</f>
        <v/>
      </c>
      <c r="K83" s="182">
        <f>IF(Worksheet!J89&gt;0,Worksheet!K89/Worksheet!J89,0)</f>
        <v>0</v>
      </c>
      <c r="L83" s="182">
        <f>IF(AND(I83="Yes",Worksheet!J89&gt;0),Worksheet!M89/Worksheet!J89,0)</f>
        <v>0</v>
      </c>
      <c r="M83" s="182">
        <f t="shared" si="12"/>
        <v>0</v>
      </c>
      <c r="N83" s="182">
        <f t="shared" si="13"/>
        <v>0</v>
      </c>
      <c r="O83" s="184">
        <f t="shared" si="14"/>
        <v>0</v>
      </c>
      <c r="P83" s="182">
        <f>IF(AND(J83="Yes",Worksheet!E89&gt;0),(Worksheet!F89/Worksheet!E89)-Worksheet!H89,0)</f>
        <v>0</v>
      </c>
      <c r="Q83" s="182">
        <f t="shared" si="15"/>
        <v>0</v>
      </c>
      <c r="R83" s="182">
        <f t="shared" si="16"/>
        <v>0</v>
      </c>
      <c r="S83" s="186">
        <f t="shared" si="17"/>
        <v>0</v>
      </c>
      <c r="T83" s="14"/>
      <c r="W83" s="27" t="str">
        <f t="shared" si="19"/>
        <v>Blank</v>
      </c>
    </row>
    <row r="84" spans="4:23" ht="15" customHeight="1" x14ac:dyDescent="0.2">
      <c r="D84" s="181">
        <f t="shared" si="18"/>
        <v>0</v>
      </c>
      <c r="E84" s="182">
        <f t="shared" si="10"/>
        <v>0</v>
      </c>
      <c r="F84" s="182">
        <f t="shared" si="11"/>
        <v>0</v>
      </c>
      <c r="G84" s="183">
        <f>Worksheet!D90</f>
        <v>0</v>
      </c>
      <c r="H84" s="184">
        <f>Worksheet!J90</f>
        <v>0</v>
      </c>
      <c r="I84" s="185" t="str">
        <f>IF(AND(Worksheet!D90&gt;0,Worksheet!D90&lt;CpiDate,Worksheet!K90&gt;Worksheet!M90,Worksheet!$E$8-Worksheet!D90+1&gt;365),"Yes",IF(Worksheet!D90&gt;0,"No",""))</f>
        <v/>
      </c>
      <c r="J84" s="185" t="str">
        <f>IF(AND(Worksheet!D90&gt;0,Worksheet!$E$8-Worksheet!D90+1&gt;365,Worksheet!K90&gt;Worksheet!L90),"Yes",IF(Worksheet!D90&gt;0,"No",""))</f>
        <v/>
      </c>
      <c r="K84" s="182">
        <f>IF(Worksheet!J90&gt;0,Worksheet!K90/Worksheet!J90,0)</f>
        <v>0</v>
      </c>
      <c r="L84" s="182">
        <f>IF(AND(I84="Yes",Worksheet!J90&gt;0),Worksheet!M90/Worksheet!J90,0)</f>
        <v>0</v>
      </c>
      <c r="M84" s="182">
        <f t="shared" si="12"/>
        <v>0</v>
      </c>
      <c r="N84" s="182">
        <f t="shared" si="13"/>
        <v>0</v>
      </c>
      <c r="O84" s="184">
        <f t="shared" si="14"/>
        <v>0</v>
      </c>
      <c r="P84" s="182">
        <f>IF(AND(J84="Yes",Worksheet!E90&gt;0),(Worksheet!F90/Worksheet!E90)-Worksheet!H90,0)</f>
        <v>0</v>
      </c>
      <c r="Q84" s="182">
        <f t="shared" si="15"/>
        <v>0</v>
      </c>
      <c r="R84" s="182">
        <f t="shared" si="16"/>
        <v>0</v>
      </c>
      <c r="S84" s="186">
        <f t="shared" si="17"/>
        <v>0</v>
      </c>
      <c r="T84" s="14"/>
      <c r="W84" s="27" t="str">
        <f t="shared" si="19"/>
        <v>Blank</v>
      </c>
    </row>
    <row r="85" spans="4:23" ht="15" customHeight="1" x14ac:dyDescent="0.2">
      <c r="D85" s="181">
        <f t="shared" si="18"/>
        <v>0</v>
      </c>
      <c r="E85" s="182">
        <f t="shared" si="10"/>
        <v>0</v>
      </c>
      <c r="F85" s="182">
        <f t="shared" si="11"/>
        <v>0</v>
      </c>
      <c r="G85" s="183">
        <f>Worksheet!D91</f>
        <v>0</v>
      </c>
      <c r="H85" s="184">
        <f>Worksheet!J91</f>
        <v>0</v>
      </c>
      <c r="I85" s="185" t="str">
        <f>IF(AND(Worksheet!D91&gt;0,Worksheet!D91&lt;CpiDate,Worksheet!K91&gt;Worksheet!M91,Worksheet!$E$8-Worksheet!D91+1&gt;365),"Yes",IF(Worksheet!D91&gt;0,"No",""))</f>
        <v/>
      </c>
      <c r="J85" s="185" t="str">
        <f>IF(AND(Worksheet!D91&gt;0,Worksheet!$E$8-Worksheet!D91+1&gt;365,Worksheet!K91&gt;Worksheet!L91),"Yes",IF(Worksheet!D91&gt;0,"No",""))</f>
        <v/>
      </c>
      <c r="K85" s="182">
        <f>IF(Worksheet!J91&gt;0,Worksheet!K91/Worksheet!J91,0)</f>
        <v>0</v>
      </c>
      <c r="L85" s="182">
        <f>IF(AND(I85="Yes",Worksheet!J91&gt;0),Worksheet!M91/Worksheet!J91,0)</f>
        <v>0</v>
      </c>
      <c r="M85" s="182">
        <f t="shared" si="12"/>
        <v>0</v>
      </c>
      <c r="N85" s="182">
        <f t="shared" si="13"/>
        <v>0</v>
      </c>
      <c r="O85" s="184">
        <f t="shared" si="14"/>
        <v>0</v>
      </c>
      <c r="P85" s="182">
        <f>IF(AND(J85="Yes",Worksheet!E91&gt;0),(Worksheet!F91/Worksheet!E91)-Worksheet!H91,0)</f>
        <v>0</v>
      </c>
      <c r="Q85" s="182">
        <f t="shared" si="15"/>
        <v>0</v>
      </c>
      <c r="R85" s="182">
        <f t="shared" si="16"/>
        <v>0</v>
      </c>
      <c r="S85" s="186">
        <f t="shared" si="17"/>
        <v>0</v>
      </c>
      <c r="T85" s="14"/>
      <c r="W85" s="27" t="str">
        <f t="shared" si="19"/>
        <v>Blank</v>
      </c>
    </row>
    <row r="86" spans="4:23" ht="15" customHeight="1" x14ac:dyDescent="0.2">
      <c r="D86" s="181">
        <f t="shared" si="18"/>
        <v>0</v>
      </c>
      <c r="E86" s="182">
        <f t="shared" si="10"/>
        <v>0</v>
      </c>
      <c r="F86" s="182">
        <f t="shared" si="11"/>
        <v>0</v>
      </c>
      <c r="G86" s="183">
        <f>Worksheet!D92</f>
        <v>0</v>
      </c>
      <c r="H86" s="184">
        <f>Worksheet!J92</f>
        <v>0</v>
      </c>
      <c r="I86" s="185" t="str">
        <f>IF(AND(Worksheet!D92&gt;0,Worksheet!D92&lt;CpiDate,Worksheet!K92&gt;Worksheet!M92,Worksheet!$E$8-Worksheet!D92+1&gt;365),"Yes",IF(Worksheet!D92&gt;0,"No",""))</f>
        <v/>
      </c>
      <c r="J86" s="185" t="str">
        <f>IF(AND(Worksheet!D92&gt;0,Worksheet!$E$8-Worksheet!D92+1&gt;365,Worksheet!K92&gt;Worksheet!L92),"Yes",IF(Worksheet!D92&gt;0,"No",""))</f>
        <v/>
      </c>
      <c r="K86" s="182">
        <f>IF(Worksheet!J92&gt;0,Worksheet!K92/Worksheet!J92,0)</f>
        <v>0</v>
      </c>
      <c r="L86" s="182">
        <f>IF(AND(I86="Yes",Worksheet!J92&gt;0),Worksheet!M92/Worksheet!J92,0)</f>
        <v>0</v>
      </c>
      <c r="M86" s="182">
        <f t="shared" si="12"/>
        <v>0</v>
      </c>
      <c r="N86" s="182">
        <f t="shared" si="13"/>
        <v>0</v>
      </c>
      <c r="O86" s="184">
        <f t="shared" si="14"/>
        <v>0</v>
      </c>
      <c r="P86" s="182">
        <f>IF(AND(J86="Yes",Worksheet!E92&gt;0),(Worksheet!F92/Worksheet!E92)-Worksheet!H92,0)</f>
        <v>0</v>
      </c>
      <c r="Q86" s="182">
        <f t="shared" si="15"/>
        <v>0</v>
      </c>
      <c r="R86" s="182">
        <f t="shared" si="16"/>
        <v>0</v>
      </c>
      <c r="S86" s="186">
        <f t="shared" si="17"/>
        <v>0</v>
      </c>
      <c r="T86" s="14"/>
      <c r="W86" s="27" t="str">
        <f t="shared" si="19"/>
        <v>Blank</v>
      </c>
    </row>
    <row r="87" spans="4:23" ht="15" customHeight="1" x14ac:dyDescent="0.2">
      <c r="D87" s="181">
        <f t="shared" si="18"/>
        <v>0</v>
      </c>
      <c r="E87" s="182">
        <f t="shared" si="10"/>
        <v>0</v>
      </c>
      <c r="F87" s="182">
        <f t="shared" si="11"/>
        <v>0</v>
      </c>
      <c r="G87" s="183">
        <f>Worksheet!D93</f>
        <v>0</v>
      </c>
      <c r="H87" s="184">
        <f>Worksheet!J93</f>
        <v>0</v>
      </c>
      <c r="I87" s="185" t="str">
        <f>IF(AND(Worksheet!D93&gt;0,Worksheet!D93&lt;CpiDate,Worksheet!K93&gt;Worksheet!M93,Worksheet!$E$8-Worksheet!D93+1&gt;365),"Yes",IF(Worksheet!D93&gt;0,"No",""))</f>
        <v/>
      </c>
      <c r="J87" s="185" t="str">
        <f>IF(AND(Worksheet!D93&gt;0,Worksheet!$E$8-Worksheet!D93+1&gt;365,Worksheet!K93&gt;Worksheet!L93),"Yes",IF(Worksheet!D93&gt;0,"No",""))</f>
        <v/>
      </c>
      <c r="K87" s="182">
        <f>IF(Worksheet!J93&gt;0,Worksheet!K93/Worksheet!J93,0)</f>
        <v>0</v>
      </c>
      <c r="L87" s="182">
        <f>IF(AND(I87="Yes",Worksheet!J93&gt;0),Worksheet!M93/Worksheet!J93,0)</f>
        <v>0</v>
      </c>
      <c r="M87" s="182">
        <f t="shared" si="12"/>
        <v>0</v>
      </c>
      <c r="N87" s="182">
        <f t="shared" si="13"/>
        <v>0</v>
      </c>
      <c r="O87" s="184">
        <f t="shared" si="14"/>
        <v>0</v>
      </c>
      <c r="P87" s="182">
        <f>IF(AND(J87="Yes",Worksheet!E93&gt;0),(Worksheet!F93/Worksheet!E93)-Worksheet!H93,0)</f>
        <v>0</v>
      </c>
      <c r="Q87" s="182">
        <f t="shared" si="15"/>
        <v>0</v>
      </c>
      <c r="R87" s="182">
        <f t="shared" si="16"/>
        <v>0</v>
      </c>
      <c r="S87" s="186">
        <f t="shared" si="17"/>
        <v>0</v>
      </c>
      <c r="T87" s="14"/>
      <c r="W87" s="27" t="str">
        <f t="shared" si="19"/>
        <v>Blank</v>
      </c>
    </row>
    <row r="88" spans="4:23" ht="15" customHeight="1" x14ac:dyDescent="0.2">
      <c r="D88" s="181">
        <f t="shared" si="18"/>
        <v>0</v>
      </c>
      <c r="E88" s="182">
        <f t="shared" si="10"/>
        <v>0</v>
      </c>
      <c r="F88" s="182">
        <f t="shared" si="11"/>
        <v>0</v>
      </c>
      <c r="G88" s="183">
        <f>Worksheet!D94</f>
        <v>0</v>
      </c>
      <c r="H88" s="184">
        <f>Worksheet!J94</f>
        <v>0</v>
      </c>
      <c r="I88" s="185" t="str">
        <f>IF(AND(Worksheet!D94&gt;0,Worksheet!D94&lt;CpiDate,Worksheet!K94&gt;Worksheet!M94,Worksheet!$E$8-Worksheet!D94+1&gt;365),"Yes",IF(Worksheet!D94&gt;0,"No",""))</f>
        <v/>
      </c>
      <c r="J88" s="185" t="str">
        <f>IF(AND(Worksheet!D94&gt;0,Worksheet!$E$8-Worksheet!D94+1&gt;365,Worksheet!K94&gt;Worksheet!L94),"Yes",IF(Worksheet!D94&gt;0,"No",""))</f>
        <v/>
      </c>
      <c r="K88" s="182">
        <f>IF(Worksheet!J94&gt;0,Worksheet!K94/Worksheet!J94,0)</f>
        <v>0</v>
      </c>
      <c r="L88" s="182">
        <f>IF(AND(I88="Yes",Worksheet!J94&gt;0),Worksheet!M94/Worksheet!J94,0)</f>
        <v>0</v>
      </c>
      <c r="M88" s="182">
        <f t="shared" si="12"/>
        <v>0</v>
      </c>
      <c r="N88" s="182">
        <f t="shared" si="13"/>
        <v>0</v>
      </c>
      <c r="O88" s="184">
        <f t="shared" si="14"/>
        <v>0</v>
      </c>
      <c r="P88" s="182">
        <f>IF(AND(J88="Yes",Worksheet!E94&gt;0),(Worksheet!F94/Worksheet!E94)-Worksheet!H94,0)</f>
        <v>0</v>
      </c>
      <c r="Q88" s="182">
        <f t="shared" si="15"/>
        <v>0</v>
      </c>
      <c r="R88" s="182">
        <f t="shared" si="16"/>
        <v>0</v>
      </c>
      <c r="S88" s="186">
        <f t="shared" si="17"/>
        <v>0</v>
      </c>
      <c r="T88" s="14"/>
      <c r="W88" s="27" t="str">
        <f t="shared" si="19"/>
        <v>Blank</v>
      </c>
    </row>
    <row r="89" spans="4:23" ht="15" customHeight="1" x14ac:dyDescent="0.2">
      <c r="D89" s="187">
        <f t="shared" si="18"/>
        <v>0</v>
      </c>
      <c r="E89" s="188">
        <f t="shared" si="10"/>
        <v>0</v>
      </c>
      <c r="F89" s="188">
        <f t="shared" si="11"/>
        <v>0</v>
      </c>
      <c r="G89" s="189">
        <f>Worksheet!D95</f>
        <v>0</v>
      </c>
      <c r="H89" s="190">
        <f>Worksheet!J95</f>
        <v>0</v>
      </c>
      <c r="I89" s="191" t="str">
        <f>IF(AND(Worksheet!D95&gt;0,Worksheet!D95&lt;CpiDate,Worksheet!K95&gt;Worksheet!M95,Worksheet!$E$8-Worksheet!D95+1&gt;365),"Yes",IF(Worksheet!D95&gt;0,"No",""))</f>
        <v/>
      </c>
      <c r="J89" s="191" t="str">
        <f>IF(AND(Worksheet!D95&gt;0,Worksheet!$E$8-Worksheet!D95+1&gt;365,Worksheet!K95&gt;Worksheet!L95),"Yes",IF(Worksheet!D95&gt;0,"No",""))</f>
        <v/>
      </c>
      <c r="K89" s="188">
        <f>IF(Worksheet!J95&gt;0,Worksheet!K95/Worksheet!J95,0)</f>
        <v>0</v>
      </c>
      <c r="L89" s="188">
        <f>IF(AND(I89="Yes",Worksheet!J95&gt;0),Worksheet!M95/Worksheet!J95,0)</f>
        <v>0</v>
      </c>
      <c r="M89" s="188">
        <f t="shared" si="12"/>
        <v>0</v>
      </c>
      <c r="N89" s="188">
        <f t="shared" si="13"/>
        <v>0</v>
      </c>
      <c r="O89" s="190">
        <f t="shared" si="14"/>
        <v>0</v>
      </c>
      <c r="P89" s="188">
        <f>IF(AND(J89="Yes",Worksheet!E95&gt;0),(Worksheet!F95/Worksheet!E95)-Worksheet!H95,0)</f>
        <v>0</v>
      </c>
      <c r="Q89" s="188">
        <f t="shared" si="15"/>
        <v>0</v>
      </c>
      <c r="R89" s="188">
        <f t="shared" si="16"/>
        <v>0</v>
      </c>
      <c r="S89" s="192">
        <f t="shared" si="17"/>
        <v>0</v>
      </c>
      <c r="T89" s="14"/>
      <c r="W89" s="27" t="str">
        <f t="shared" si="19"/>
        <v>Blank</v>
      </c>
    </row>
    <row r="90" spans="4:23" ht="15" customHeight="1" x14ac:dyDescent="0.2">
      <c r="D90" s="193"/>
      <c r="E90" s="193"/>
      <c r="F90" s="193"/>
      <c r="G90" s="194"/>
      <c r="H90" s="195"/>
      <c r="I90" s="196"/>
      <c r="J90" s="196"/>
      <c r="K90" s="193"/>
      <c r="L90" s="193"/>
      <c r="M90" s="193"/>
      <c r="N90" s="218">
        <f>SUM(N15:N89)</f>
        <v>0</v>
      </c>
      <c r="O90" s="219">
        <f>SUM(O15:O89)</f>
        <v>0</v>
      </c>
      <c r="P90" s="193"/>
      <c r="Q90" s="193"/>
      <c r="R90" s="218">
        <f>SUM(R15:R89)</f>
        <v>0</v>
      </c>
      <c r="S90" s="219">
        <f>SUM(S15:S89)</f>
        <v>0</v>
      </c>
      <c r="T90" s="14"/>
      <c r="W90" s="197"/>
    </row>
    <row r="91" spans="4:23" s="3" customFormat="1" ht="15" customHeight="1" x14ac:dyDescent="0.2">
      <c r="D91" s="7"/>
      <c r="E91" s="7"/>
      <c r="F91" s="7"/>
      <c r="G91" s="198"/>
      <c r="H91" s="7"/>
      <c r="I91" s="198"/>
      <c r="J91" s="198"/>
      <c r="K91" s="7"/>
      <c r="L91" s="7"/>
      <c r="M91" s="7"/>
      <c r="N91" s="21"/>
      <c r="O91" s="199"/>
      <c r="P91" s="5"/>
      <c r="Q91" s="5"/>
      <c r="R91" s="5"/>
      <c r="S91" s="5"/>
      <c r="T91" s="5"/>
      <c r="W91" s="27" t="str">
        <f t="shared" si="19"/>
        <v>Blank</v>
      </c>
    </row>
    <row r="92" spans="4:23" ht="3.95" customHeight="1" x14ac:dyDescent="0.2">
      <c r="D92" s="6"/>
      <c r="E92" s="7"/>
      <c r="O92" s="4"/>
      <c r="P92" s="8"/>
      <c r="W92" s="197"/>
    </row>
    <row r="93" spans="4:23" ht="15" customHeight="1" x14ac:dyDescent="0.2">
      <c r="O93" s="4"/>
      <c r="P93" s="8"/>
      <c r="W93" s="197"/>
    </row>
  </sheetData>
  <sheetProtection password="8174" sheet="1" objects="1" scenarios="1" selectLockedCells="1" selectUnlockedCells="1"/>
  <mergeCells count="11">
    <mergeCell ref="L1:M1"/>
    <mergeCell ref="N1:O1"/>
    <mergeCell ref="Q1:S1"/>
    <mergeCell ref="N2:O2"/>
    <mergeCell ref="Q2:S2"/>
    <mergeCell ref="D6:K11"/>
    <mergeCell ref="D13:F13"/>
    <mergeCell ref="G13:H13"/>
    <mergeCell ref="I13:J13"/>
    <mergeCell ref="L13:O13"/>
    <mergeCell ref="P13:S13"/>
  </mergeCells>
  <printOptions horizontalCentered="1"/>
  <pageMargins left="0.31496062992126" right="0.31496062992126" top="0.35433070866141703" bottom="0.55118110236220497" header="0.31496062992126" footer="0.31496062992126"/>
  <pageSetup paperSize="9" scale="75" fitToHeight="2" orientation="landscape" r:id="rId1"/>
  <headerFooter>
    <oddFooter>&amp;L&amp;F&amp;C&amp;A&amp;RPage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rgb="FF7030A0"/>
    <pageSetUpPr autoPageBreaks="0" fitToPage="1"/>
  </sheetPr>
  <dimension ref="C1:M69"/>
  <sheetViews>
    <sheetView showRowColHeaders="0" showZeros="0" workbookViewId="0">
      <pane ySplit="10" topLeftCell="A11" activePane="bottomLeft" state="frozen"/>
      <selection pane="bottomLeft" activeCell="D1" sqref="D1:F1"/>
    </sheetView>
  </sheetViews>
  <sheetFormatPr defaultRowHeight="15" customHeight="1" x14ac:dyDescent="0.2"/>
  <cols>
    <col min="1" max="1" width="9.140625" style="17"/>
    <col min="2" max="2" width="0.85546875" style="17" customWidth="1"/>
    <col min="3" max="3" width="3.7109375" style="17" customWidth="1"/>
    <col min="4" max="4" width="16.7109375" style="18" customWidth="1"/>
    <col min="5" max="6" width="16.7109375" style="17" customWidth="1"/>
    <col min="7" max="7" width="3.7109375" style="17" customWidth="1"/>
    <col min="8" max="8" width="0.85546875" style="17" customWidth="1"/>
    <col min="9" max="9" width="11.28515625" style="17" customWidth="1"/>
    <col min="10" max="11" width="12.7109375" style="18" customWidth="1"/>
    <col min="12" max="12" width="3.7109375" style="17" customWidth="1"/>
    <col min="13" max="13" width="9.140625" style="19"/>
    <col min="14" max="15" width="12.7109375" style="17" customWidth="1"/>
    <col min="16" max="16384" width="9.140625" style="17"/>
  </cols>
  <sheetData>
    <row r="1" spans="3:12" s="58" customFormat="1" ht="20.100000000000001" customHeight="1" x14ac:dyDescent="0.2">
      <c r="D1" s="278" t="s">
        <v>15</v>
      </c>
      <c r="E1" s="278"/>
      <c r="F1" s="278"/>
      <c r="J1" s="278"/>
      <c r="K1" s="278"/>
    </row>
    <row r="2" spans="3:12" s="57" customFormat="1" ht="20.100000000000001" customHeight="1" x14ac:dyDescent="0.2">
      <c r="D2" s="279" t="s">
        <v>51</v>
      </c>
      <c r="E2" s="279"/>
      <c r="F2" s="279"/>
      <c r="J2" s="279"/>
      <c r="K2" s="279"/>
    </row>
    <row r="4" spans="3:12" ht="3.95" customHeight="1" x14ac:dyDescent="0.2"/>
    <row r="6" spans="3:12" ht="15" customHeight="1" x14ac:dyDescent="0.2">
      <c r="D6" s="220" t="s">
        <v>47</v>
      </c>
      <c r="E6" s="221"/>
      <c r="F6" s="282">
        <v>36424</v>
      </c>
    </row>
    <row r="7" spans="3:12" ht="15" customHeight="1" x14ac:dyDescent="0.2">
      <c r="D7" s="222" t="s">
        <v>48</v>
      </c>
      <c r="E7" s="221"/>
      <c r="F7" s="283"/>
    </row>
    <row r="8" spans="3:12" s="19" customFormat="1" ht="15" customHeight="1" x14ac:dyDescent="0.2">
      <c r="C8" s="17"/>
      <c r="D8" s="18"/>
      <c r="E8" s="17"/>
      <c r="F8" s="17"/>
      <c r="G8" s="17"/>
      <c r="H8" s="17"/>
      <c r="I8" s="17"/>
      <c r="K8" s="18"/>
      <c r="L8" s="17"/>
    </row>
    <row r="9" spans="3:12" s="19" customFormat="1" ht="15" customHeight="1" x14ac:dyDescent="0.2">
      <c r="C9" s="17"/>
      <c r="D9" s="280" t="s">
        <v>16</v>
      </c>
      <c r="E9" s="281"/>
      <c r="F9" s="240" t="s">
        <v>17</v>
      </c>
      <c r="G9" s="17"/>
      <c r="H9" s="17"/>
      <c r="I9" s="17"/>
      <c r="K9" s="18"/>
      <c r="L9" s="17"/>
    </row>
    <row r="10" spans="3:12" s="20" customFormat="1" ht="15" customHeight="1" x14ac:dyDescent="0.2">
      <c r="C10" s="223"/>
      <c r="D10" s="238" t="s">
        <v>18</v>
      </c>
      <c r="E10" s="239" t="s">
        <v>19</v>
      </c>
      <c r="F10" s="241" t="s">
        <v>20</v>
      </c>
      <c r="G10" s="21"/>
      <c r="H10" s="21"/>
      <c r="I10" s="21"/>
      <c r="K10" s="224"/>
      <c r="L10" s="223"/>
    </row>
    <row r="11" spans="3:12" s="20" customFormat="1" ht="15" customHeight="1" x14ac:dyDescent="0.2">
      <c r="C11" s="223"/>
      <c r="D11" s="225">
        <v>31229</v>
      </c>
      <c r="E11" s="226">
        <v>31320</v>
      </c>
      <c r="F11" s="227">
        <v>39.700000000000003</v>
      </c>
      <c r="G11" s="22"/>
      <c r="H11" s="22"/>
      <c r="I11" s="21"/>
      <c r="K11" s="23"/>
      <c r="L11" s="223"/>
    </row>
    <row r="12" spans="3:12" s="19" customFormat="1" ht="15" customHeight="1" x14ac:dyDescent="0.2">
      <c r="C12" s="17"/>
      <c r="D12" s="228">
        <f>E11+1</f>
        <v>31321</v>
      </c>
      <c r="E12" s="229">
        <v>31412</v>
      </c>
      <c r="F12" s="230">
        <v>40.5</v>
      </c>
      <c r="G12" s="14"/>
      <c r="H12" s="14"/>
      <c r="I12" s="231"/>
      <c r="J12" s="232"/>
      <c r="K12" s="23"/>
      <c r="L12" s="17"/>
    </row>
    <row r="13" spans="3:12" s="19" customFormat="1" ht="15" customHeight="1" x14ac:dyDescent="0.2">
      <c r="C13" s="17"/>
      <c r="D13" s="228">
        <f>E12+1</f>
        <v>31413</v>
      </c>
      <c r="E13" s="229">
        <v>31502</v>
      </c>
      <c r="F13" s="230">
        <v>41.4</v>
      </c>
      <c r="G13" s="14"/>
      <c r="H13" s="14"/>
      <c r="I13" s="24"/>
      <c r="J13" s="18"/>
      <c r="K13" s="23"/>
      <c r="L13" s="17"/>
    </row>
    <row r="14" spans="3:12" s="19" customFormat="1" ht="15" customHeight="1" x14ac:dyDescent="0.2">
      <c r="C14" s="17"/>
      <c r="D14" s="228">
        <f t="shared" ref="D14:D67" si="0">E13+1</f>
        <v>31503</v>
      </c>
      <c r="E14" s="229">
        <v>31593</v>
      </c>
      <c r="F14" s="230">
        <v>42.1</v>
      </c>
      <c r="G14" s="14"/>
      <c r="H14" s="14"/>
      <c r="I14" s="24"/>
      <c r="J14" s="18"/>
      <c r="K14" s="23"/>
      <c r="L14" s="17"/>
    </row>
    <row r="15" spans="3:12" s="19" customFormat="1" ht="15" customHeight="1" x14ac:dyDescent="0.2">
      <c r="C15" s="17"/>
      <c r="D15" s="228">
        <f t="shared" si="0"/>
        <v>31594</v>
      </c>
      <c r="E15" s="229">
        <v>31685</v>
      </c>
      <c r="F15" s="230">
        <v>43.2</v>
      </c>
      <c r="G15" s="14"/>
      <c r="H15" s="14"/>
      <c r="I15" s="24"/>
      <c r="K15" s="23"/>
      <c r="L15" s="17"/>
    </row>
    <row r="16" spans="3:12" s="19" customFormat="1" ht="15" customHeight="1" x14ac:dyDescent="0.2">
      <c r="C16" s="17"/>
      <c r="D16" s="228">
        <f t="shared" si="0"/>
        <v>31686</v>
      </c>
      <c r="E16" s="229">
        <v>31777</v>
      </c>
      <c r="F16" s="230">
        <v>44.4</v>
      </c>
      <c r="G16" s="14"/>
      <c r="H16" s="14"/>
      <c r="I16" s="24"/>
      <c r="J16" s="222"/>
      <c r="K16" s="23"/>
      <c r="L16" s="17"/>
    </row>
    <row r="17" spans="3:12" s="19" customFormat="1" ht="15" customHeight="1" x14ac:dyDescent="0.2">
      <c r="C17" s="17"/>
      <c r="D17" s="228">
        <f t="shared" si="0"/>
        <v>31778</v>
      </c>
      <c r="E17" s="229">
        <v>31867</v>
      </c>
      <c r="F17" s="230">
        <v>45.3</v>
      </c>
      <c r="G17" s="14"/>
      <c r="H17" s="14"/>
      <c r="I17" s="24"/>
      <c r="J17" s="222"/>
      <c r="K17" s="23"/>
      <c r="L17" s="17"/>
    </row>
    <row r="18" spans="3:12" s="19" customFormat="1" ht="15" customHeight="1" x14ac:dyDescent="0.2">
      <c r="C18" s="17"/>
      <c r="D18" s="228">
        <f t="shared" si="0"/>
        <v>31868</v>
      </c>
      <c r="E18" s="229">
        <v>31958</v>
      </c>
      <c r="F18" s="230">
        <v>46</v>
      </c>
      <c r="G18" s="14"/>
      <c r="H18" s="14"/>
      <c r="I18" s="24"/>
      <c r="K18" s="23"/>
      <c r="L18" s="17"/>
    </row>
    <row r="19" spans="3:12" s="19" customFormat="1" ht="15" customHeight="1" x14ac:dyDescent="0.2">
      <c r="C19" s="17"/>
      <c r="D19" s="228">
        <f t="shared" si="0"/>
        <v>31959</v>
      </c>
      <c r="E19" s="229">
        <v>32050</v>
      </c>
      <c r="F19" s="230">
        <v>46.8</v>
      </c>
      <c r="G19" s="14"/>
      <c r="H19" s="14"/>
      <c r="I19" s="24"/>
      <c r="J19" s="233"/>
      <c r="K19" s="23"/>
      <c r="L19" s="17"/>
    </row>
    <row r="20" spans="3:12" s="19" customFormat="1" ht="15" customHeight="1" x14ac:dyDescent="0.2">
      <c r="C20" s="17"/>
      <c r="D20" s="228">
        <f t="shared" si="0"/>
        <v>32051</v>
      </c>
      <c r="E20" s="229">
        <v>32142</v>
      </c>
      <c r="F20" s="230">
        <v>47.6</v>
      </c>
      <c r="G20" s="14"/>
      <c r="H20" s="14"/>
      <c r="I20" s="24"/>
      <c r="J20" s="234"/>
      <c r="K20" s="18"/>
      <c r="L20" s="17"/>
    </row>
    <row r="21" spans="3:12" s="19" customFormat="1" ht="15" customHeight="1" x14ac:dyDescent="0.2">
      <c r="C21" s="17"/>
      <c r="D21" s="228">
        <f t="shared" si="0"/>
        <v>32143</v>
      </c>
      <c r="E21" s="229">
        <v>32233</v>
      </c>
      <c r="F21" s="230">
        <v>48.4</v>
      </c>
      <c r="G21" s="14"/>
      <c r="H21" s="14"/>
      <c r="I21" s="24"/>
      <c r="J21" s="234"/>
      <c r="K21" s="18"/>
      <c r="L21" s="17"/>
    </row>
    <row r="22" spans="3:12" s="19" customFormat="1" ht="15" customHeight="1" x14ac:dyDescent="0.2">
      <c r="C22" s="17"/>
      <c r="D22" s="228">
        <f t="shared" si="0"/>
        <v>32234</v>
      </c>
      <c r="E22" s="229">
        <v>32324</v>
      </c>
      <c r="F22" s="230">
        <v>49.3</v>
      </c>
      <c r="G22" s="14"/>
      <c r="H22" s="14"/>
      <c r="I22" s="24"/>
      <c r="J22" s="234"/>
      <c r="K22" s="18"/>
      <c r="L22" s="17"/>
    </row>
    <row r="23" spans="3:12" s="19" customFormat="1" ht="15" customHeight="1" x14ac:dyDescent="0.2">
      <c r="C23" s="17"/>
      <c r="D23" s="228">
        <f t="shared" si="0"/>
        <v>32325</v>
      </c>
      <c r="E23" s="229">
        <v>32416</v>
      </c>
      <c r="F23" s="230">
        <v>50.2</v>
      </c>
      <c r="G23" s="14"/>
      <c r="H23" s="14"/>
      <c r="I23" s="24"/>
      <c r="J23" s="234"/>
      <c r="K23" s="18"/>
      <c r="L23" s="17"/>
    </row>
    <row r="24" spans="3:12" s="19" customFormat="1" ht="15" customHeight="1" x14ac:dyDescent="0.2">
      <c r="C24" s="17"/>
      <c r="D24" s="228">
        <f t="shared" si="0"/>
        <v>32417</v>
      </c>
      <c r="E24" s="229">
        <v>32508</v>
      </c>
      <c r="F24" s="230">
        <v>51.2</v>
      </c>
      <c r="G24" s="14"/>
      <c r="H24" s="14"/>
      <c r="I24" s="24"/>
      <c r="J24" s="234"/>
      <c r="K24" s="18"/>
      <c r="L24" s="17"/>
    </row>
    <row r="25" spans="3:12" s="19" customFormat="1" ht="15" customHeight="1" x14ac:dyDescent="0.2">
      <c r="C25" s="17"/>
      <c r="D25" s="228">
        <f t="shared" si="0"/>
        <v>32509</v>
      </c>
      <c r="E25" s="229">
        <v>32598</v>
      </c>
      <c r="F25" s="230">
        <v>51.7</v>
      </c>
      <c r="G25" s="14"/>
      <c r="H25" s="14"/>
      <c r="I25" s="24"/>
      <c r="J25" s="234"/>
      <c r="K25" s="18"/>
      <c r="L25" s="17"/>
    </row>
    <row r="26" spans="3:12" s="19" customFormat="1" ht="15" customHeight="1" x14ac:dyDescent="0.2">
      <c r="C26" s="17"/>
      <c r="D26" s="228">
        <f t="shared" si="0"/>
        <v>32599</v>
      </c>
      <c r="E26" s="229">
        <v>32689</v>
      </c>
      <c r="F26" s="230">
        <v>53</v>
      </c>
      <c r="G26" s="14"/>
      <c r="H26" s="23"/>
      <c r="I26" s="24"/>
      <c r="J26" s="234"/>
      <c r="K26" s="18"/>
      <c r="L26" s="17"/>
    </row>
    <row r="27" spans="3:12" s="19" customFormat="1" ht="15" customHeight="1" x14ac:dyDescent="0.2">
      <c r="C27" s="17"/>
      <c r="D27" s="228">
        <f t="shared" si="0"/>
        <v>32690</v>
      </c>
      <c r="E27" s="229">
        <v>32781</v>
      </c>
      <c r="F27" s="230">
        <v>54.2</v>
      </c>
      <c r="G27" s="14"/>
      <c r="H27" s="24"/>
      <c r="I27" s="24"/>
      <c r="J27" s="234"/>
      <c r="K27" s="18"/>
      <c r="L27" s="17"/>
    </row>
    <row r="28" spans="3:12" s="19" customFormat="1" ht="15" customHeight="1" x14ac:dyDescent="0.2">
      <c r="C28" s="17"/>
      <c r="D28" s="228">
        <f t="shared" si="0"/>
        <v>32782</v>
      </c>
      <c r="E28" s="229">
        <v>32873</v>
      </c>
      <c r="F28" s="230">
        <v>55.2</v>
      </c>
      <c r="G28" s="14"/>
      <c r="H28" s="24"/>
      <c r="I28" s="24"/>
      <c r="J28" s="234"/>
      <c r="K28" s="18"/>
      <c r="L28" s="17"/>
    </row>
    <row r="29" spans="3:12" s="19" customFormat="1" ht="15" customHeight="1" x14ac:dyDescent="0.2">
      <c r="C29" s="17"/>
      <c r="D29" s="228">
        <f t="shared" si="0"/>
        <v>32874</v>
      </c>
      <c r="E29" s="229">
        <v>32963</v>
      </c>
      <c r="F29" s="230">
        <v>56.2</v>
      </c>
      <c r="G29" s="14"/>
      <c r="H29" s="24"/>
      <c r="I29" s="24"/>
      <c r="J29" s="234"/>
      <c r="K29" s="18"/>
      <c r="L29" s="17"/>
    </row>
    <row r="30" spans="3:12" s="19" customFormat="1" ht="15" customHeight="1" x14ac:dyDescent="0.2">
      <c r="C30" s="17"/>
      <c r="D30" s="228">
        <f t="shared" si="0"/>
        <v>32964</v>
      </c>
      <c r="E30" s="229">
        <v>33054</v>
      </c>
      <c r="F30" s="230">
        <v>57.1</v>
      </c>
      <c r="G30" s="14"/>
      <c r="H30" s="24"/>
      <c r="I30" s="24"/>
      <c r="J30" s="234"/>
      <c r="K30" s="18"/>
      <c r="L30" s="17"/>
    </row>
    <row r="31" spans="3:12" s="19" customFormat="1" ht="15" customHeight="1" x14ac:dyDescent="0.2">
      <c r="C31" s="17"/>
      <c r="D31" s="228">
        <f t="shared" si="0"/>
        <v>33055</v>
      </c>
      <c r="E31" s="229">
        <v>33146</v>
      </c>
      <c r="F31" s="230">
        <v>57.5</v>
      </c>
      <c r="G31" s="14"/>
      <c r="H31" s="24"/>
      <c r="I31" s="24"/>
      <c r="J31" s="234"/>
      <c r="K31" s="18"/>
      <c r="L31" s="17"/>
    </row>
    <row r="32" spans="3:12" s="19" customFormat="1" ht="15" customHeight="1" x14ac:dyDescent="0.2">
      <c r="C32" s="17"/>
      <c r="D32" s="228">
        <f t="shared" si="0"/>
        <v>33147</v>
      </c>
      <c r="E32" s="229">
        <v>33238</v>
      </c>
      <c r="F32" s="230">
        <v>59</v>
      </c>
      <c r="G32" s="14"/>
      <c r="H32" s="24"/>
      <c r="I32" s="24"/>
      <c r="J32" s="234"/>
      <c r="K32" s="18"/>
      <c r="L32" s="17"/>
    </row>
    <row r="33" spans="3:12" s="19" customFormat="1" ht="15" customHeight="1" x14ac:dyDescent="0.2">
      <c r="C33" s="17"/>
      <c r="D33" s="228">
        <f t="shared" si="0"/>
        <v>33239</v>
      </c>
      <c r="E33" s="229">
        <v>33328</v>
      </c>
      <c r="F33" s="230">
        <v>58.9</v>
      </c>
      <c r="G33" s="14"/>
      <c r="H33" s="25"/>
      <c r="I33" s="25"/>
      <c r="J33" s="233"/>
      <c r="K33" s="18"/>
      <c r="L33" s="17"/>
    </row>
    <row r="34" spans="3:12" ht="15" customHeight="1" x14ac:dyDescent="0.2">
      <c r="D34" s="228">
        <f t="shared" si="0"/>
        <v>33329</v>
      </c>
      <c r="E34" s="229">
        <v>33419</v>
      </c>
      <c r="F34" s="230">
        <v>59</v>
      </c>
    </row>
    <row r="35" spans="3:12" ht="15" customHeight="1" x14ac:dyDescent="0.2">
      <c r="D35" s="228">
        <f t="shared" si="0"/>
        <v>33420</v>
      </c>
      <c r="E35" s="229">
        <v>33511</v>
      </c>
      <c r="F35" s="230">
        <v>59.3</v>
      </c>
    </row>
    <row r="36" spans="3:12" ht="15" customHeight="1" x14ac:dyDescent="0.2">
      <c r="D36" s="228">
        <f t="shared" si="0"/>
        <v>33512</v>
      </c>
      <c r="E36" s="229">
        <v>33603</v>
      </c>
      <c r="F36" s="230">
        <v>59.9</v>
      </c>
    </row>
    <row r="37" spans="3:12" ht="15" customHeight="1" x14ac:dyDescent="0.2">
      <c r="D37" s="228">
        <f t="shared" si="0"/>
        <v>33604</v>
      </c>
      <c r="E37" s="229">
        <v>33694</v>
      </c>
      <c r="F37" s="230">
        <v>59.9</v>
      </c>
    </row>
    <row r="38" spans="3:12" ht="15" customHeight="1" x14ac:dyDescent="0.2">
      <c r="D38" s="228">
        <f t="shared" si="0"/>
        <v>33695</v>
      </c>
      <c r="E38" s="229">
        <v>33785</v>
      </c>
      <c r="F38" s="230">
        <v>59.7</v>
      </c>
    </row>
    <row r="39" spans="3:12" ht="15" customHeight="1" x14ac:dyDescent="0.2">
      <c r="D39" s="228">
        <f t="shared" si="0"/>
        <v>33786</v>
      </c>
      <c r="E39" s="229">
        <v>33877</v>
      </c>
      <c r="F39" s="230">
        <v>59.8</v>
      </c>
    </row>
    <row r="40" spans="3:12" ht="15" customHeight="1" x14ac:dyDescent="0.2">
      <c r="D40" s="228">
        <f t="shared" si="0"/>
        <v>33878</v>
      </c>
      <c r="E40" s="229">
        <v>33969</v>
      </c>
      <c r="F40" s="230">
        <v>60.1</v>
      </c>
    </row>
    <row r="41" spans="3:12" ht="15" customHeight="1" x14ac:dyDescent="0.2">
      <c r="D41" s="228">
        <f t="shared" si="0"/>
        <v>33970</v>
      </c>
      <c r="E41" s="229">
        <v>34059</v>
      </c>
      <c r="F41" s="230">
        <v>60.6</v>
      </c>
    </row>
    <row r="42" spans="3:12" ht="15" customHeight="1" x14ac:dyDescent="0.2">
      <c r="D42" s="228">
        <f t="shared" si="0"/>
        <v>34060</v>
      </c>
      <c r="E42" s="229">
        <v>34150</v>
      </c>
      <c r="F42" s="230">
        <v>60.8</v>
      </c>
    </row>
    <row r="43" spans="3:12" ht="15" customHeight="1" x14ac:dyDescent="0.2">
      <c r="D43" s="228">
        <f t="shared" si="0"/>
        <v>34151</v>
      </c>
      <c r="E43" s="229">
        <v>34242</v>
      </c>
      <c r="F43" s="230">
        <v>61.1</v>
      </c>
    </row>
    <row r="44" spans="3:12" ht="15" customHeight="1" x14ac:dyDescent="0.2">
      <c r="D44" s="228">
        <f t="shared" si="0"/>
        <v>34243</v>
      </c>
      <c r="E44" s="229">
        <v>34334</v>
      </c>
      <c r="F44" s="230">
        <v>61.2</v>
      </c>
    </row>
    <row r="45" spans="3:12" ht="15" customHeight="1" x14ac:dyDescent="0.2">
      <c r="D45" s="228">
        <f t="shared" si="0"/>
        <v>34335</v>
      </c>
      <c r="E45" s="229">
        <v>34424</v>
      </c>
      <c r="F45" s="230">
        <v>61.5</v>
      </c>
    </row>
    <row r="46" spans="3:12" ht="15" customHeight="1" x14ac:dyDescent="0.2">
      <c r="D46" s="228">
        <f t="shared" si="0"/>
        <v>34425</v>
      </c>
      <c r="E46" s="229">
        <v>34515</v>
      </c>
      <c r="F46" s="230">
        <v>61.9</v>
      </c>
    </row>
    <row r="47" spans="3:12" ht="15" customHeight="1" x14ac:dyDescent="0.2">
      <c r="D47" s="228">
        <f t="shared" si="0"/>
        <v>34516</v>
      </c>
      <c r="E47" s="229">
        <v>34607</v>
      </c>
      <c r="F47" s="230">
        <v>62.3</v>
      </c>
    </row>
    <row r="48" spans="3:12" ht="15" customHeight="1" x14ac:dyDescent="0.2">
      <c r="D48" s="228">
        <f t="shared" si="0"/>
        <v>34608</v>
      </c>
      <c r="E48" s="229">
        <v>34699</v>
      </c>
      <c r="F48" s="230">
        <v>62.8</v>
      </c>
    </row>
    <row r="49" spans="4:6" ht="15" customHeight="1" x14ac:dyDescent="0.2">
      <c r="D49" s="228">
        <f t="shared" si="0"/>
        <v>34700</v>
      </c>
      <c r="E49" s="229">
        <v>34789</v>
      </c>
      <c r="F49" s="230">
        <v>63.8</v>
      </c>
    </row>
    <row r="50" spans="4:6" ht="15" customHeight="1" x14ac:dyDescent="0.2">
      <c r="D50" s="228">
        <f t="shared" si="0"/>
        <v>34790</v>
      </c>
      <c r="E50" s="229">
        <v>34880</v>
      </c>
      <c r="F50" s="230">
        <v>64.7</v>
      </c>
    </row>
    <row r="51" spans="4:6" ht="15" customHeight="1" x14ac:dyDescent="0.2">
      <c r="D51" s="228">
        <f t="shared" si="0"/>
        <v>34881</v>
      </c>
      <c r="E51" s="229">
        <v>34972</v>
      </c>
      <c r="F51" s="230">
        <v>65.5</v>
      </c>
    </row>
    <row r="52" spans="4:6" ht="15" customHeight="1" x14ac:dyDescent="0.2">
      <c r="D52" s="228">
        <f t="shared" si="0"/>
        <v>34973</v>
      </c>
      <c r="E52" s="229">
        <v>35064</v>
      </c>
      <c r="F52" s="230">
        <v>66</v>
      </c>
    </row>
    <row r="53" spans="4:6" ht="15" customHeight="1" x14ac:dyDescent="0.2">
      <c r="D53" s="228">
        <f t="shared" si="0"/>
        <v>35065</v>
      </c>
      <c r="E53" s="229">
        <v>35155</v>
      </c>
      <c r="F53" s="230">
        <v>66.2</v>
      </c>
    </row>
    <row r="54" spans="4:6" ht="15" customHeight="1" x14ac:dyDescent="0.2">
      <c r="D54" s="228">
        <f t="shared" si="0"/>
        <v>35156</v>
      </c>
      <c r="E54" s="229">
        <v>35246</v>
      </c>
      <c r="F54" s="230">
        <v>66.7</v>
      </c>
    </row>
    <row r="55" spans="4:6" ht="15" customHeight="1" x14ac:dyDescent="0.2">
      <c r="D55" s="228">
        <f t="shared" si="0"/>
        <v>35247</v>
      </c>
      <c r="E55" s="229">
        <v>35338</v>
      </c>
      <c r="F55" s="230">
        <v>66.900000000000006</v>
      </c>
    </row>
    <row r="56" spans="4:6" ht="15" customHeight="1" x14ac:dyDescent="0.2">
      <c r="D56" s="228">
        <f t="shared" si="0"/>
        <v>35339</v>
      </c>
      <c r="E56" s="229">
        <v>35430</v>
      </c>
      <c r="F56" s="230">
        <v>67</v>
      </c>
    </row>
    <row r="57" spans="4:6" ht="15" customHeight="1" x14ac:dyDescent="0.2">
      <c r="D57" s="228">
        <f t="shared" si="0"/>
        <v>35431</v>
      </c>
      <c r="E57" s="229">
        <v>35520</v>
      </c>
      <c r="F57" s="230">
        <v>67.099999999999994</v>
      </c>
    </row>
    <row r="58" spans="4:6" ht="15" customHeight="1" x14ac:dyDescent="0.2">
      <c r="D58" s="228">
        <f t="shared" si="0"/>
        <v>35521</v>
      </c>
      <c r="E58" s="229">
        <v>35611</v>
      </c>
      <c r="F58" s="230">
        <v>66.900000000000006</v>
      </c>
    </row>
    <row r="59" spans="4:6" ht="15" customHeight="1" x14ac:dyDescent="0.2">
      <c r="D59" s="228">
        <f t="shared" si="0"/>
        <v>35612</v>
      </c>
      <c r="E59" s="229">
        <v>35703</v>
      </c>
      <c r="F59" s="230">
        <v>66.599999999999994</v>
      </c>
    </row>
    <row r="60" spans="4:6" ht="15" customHeight="1" x14ac:dyDescent="0.2">
      <c r="D60" s="228">
        <f t="shared" si="0"/>
        <v>35704</v>
      </c>
      <c r="E60" s="229">
        <v>35795</v>
      </c>
      <c r="F60" s="230">
        <v>66.8</v>
      </c>
    </row>
    <row r="61" spans="4:6" ht="15" customHeight="1" x14ac:dyDescent="0.2">
      <c r="D61" s="228">
        <f t="shared" si="0"/>
        <v>35796</v>
      </c>
      <c r="E61" s="229">
        <v>35885</v>
      </c>
      <c r="F61" s="230">
        <v>67</v>
      </c>
    </row>
    <row r="62" spans="4:6" ht="15" customHeight="1" x14ac:dyDescent="0.2">
      <c r="D62" s="228">
        <f t="shared" si="0"/>
        <v>35886</v>
      </c>
      <c r="E62" s="229">
        <v>35976</v>
      </c>
      <c r="F62" s="230">
        <v>67.400000000000006</v>
      </c>
    </row>
    <row r="63" spans="4:6" ht="15" customHeight="1" x14ac:dyDescent="0.2">
      <c r="D63" s="228">
        <f t="shared" si="0"/>
        <v>35977</v>
      </c>
      <c r="E63" s="229">
        <v>36068</v>
      </c>
      <c r="F63" s="230">
        <v>67.5</v>
      </c>
    </row>
    <row r="64" spans="4:6" ht="15" customHeight="1" x14ac:dyDescent="0.2">
      <c r="D64" s="228">
        <f t="shared" si="0"/>
        <v>36069</v>
      </c>
      <c r="E64" s="229">
        <v>36160</v>
      </c>
      <c r="F64" s="230">
        <v>67.8</v>
      </c>
    </row>
    <row r="65" spans="4:6" ht="15" customHeight="1" x14ac:dyDescent="0.2">
      <c r="D65" s="228">
        <f t="shared" si="0"/>
        <v>36161</v>
      </c>
      <c r="E65" s="229">
        <v>36250</v>
      </c>
      <c r="F65" s="230">
        <v>67.8</v>
      </c>
    </row>
    <row r="66" spans="4:6" ht="15" customHeight="1" x14ac:dyDescent="0.2">
      <c r="D66" s="228">
        <f t="shared" si="0"/>
        <v>36251</v>
      </c>
      <c r="E66" s="229">
        <v>36341</v>
      </c>
      <c r="F66" s="230">
        <v>68.099999999999994</v>
      </c>
    </row>
    <row r="67" spans="4:6" ht="15" customHeight="1" x14ac:dyDescent="0.2">
      <c r="D67" s="235">
        <f t="shared" si="0"/>
        <v>36342</v>
      </c>
      <c r="E67" s="236">
        <v>36433</v>
      </c>
      <c r="F67" s="237">
        <v>68.7</v>
      </c>
    </row>
    <row r="69" spans="4:6" ht="3.95" customHeight="1" x14ac:dyDescent="0.2"/>
  </sheetData>
  <sheetProtection password="8174" sheet="1" objects="1" scenarios="1" selectLockedCells="1" selectUnlockedCells="1"/>
  <mergeCells count="6">
    <mergeCell ref="J1:K1"/>
    <mergeCell ref="J2:K2"/>
    <mergeCell ref="D9:E9"/>
    <mergeCell ref="F6:F7"/>
    <mergeCell ref="D1:F1"/>
    <mergeCell ref="D2:F2"/>
  </mergeCells>
  <printOptions horizontalCentered="1"/>
  <pageMargins left="0.31496062992126" right="0.31496062992126" top="0.74803149606299202" bottom="0.74803149606299202" header="0.31496062992126" footer="0.31496062992126"/>
  <pageSetup paperSize="9" scale="77" orientation="portrait" r:id="rId1"/>
  <headerFooter>
    <oddFooter>&amp;L&amp;F&amp;C&amp;A&amp;RPage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17</vt:i4>
      </vt:variant>
    </vt:vector>
  </HeadingPairs>
  <TitlesOfParts>
    <vt:vector size="20" baseType="lpstr">
      <vt:lpstr>Worksheet</vt:lpstr>
      <vt:lpstr>Choices</vt:lpstr>
      <vt:lpstr>CPI</vt:lpstr>
      <vt:lpstr>Acquired</vt:lpstr>
      <vt:lpstr>ClosingCost</vt:lpstr>
      <vt:lpstr>Cost</vt:lpstr>
      <vt:lpstr>Cpi</vt:lpstr>
      <vt:lpstr>CpiDate</vt:lpstr>
      <vt:lpstr>GainDiscount</vt:lpstr>
      <vt:lpstr>GainIndexed</vt:lpstr>
      <vt:lpstr>GainOther</vt:lpstr>
      <vt:lpstr>IndexedCost</vt:lpstr>
      <vt:lpstr>OnHand</vt:lpstr>
      <vt:lpstr>Choices!Print_Area</vt:lpstr>
      <vt:lpstr>CPI!Print_Area</vt:lpstr>
      <vt:lpstr>Worksheet!Print_Area</vt:lpstr>
      <vt:lpstr>Choices!Print_Titles</vt:lpstr>
      <vt:lpstr>Worksheet!Print_Titles</vt:lpstr>
      <vt:lpstr>Proceeds</vt:lpstr>
      <vt:lpstr>Sold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Accountants Desktop</dc:creator>
  <cp:lastModifiedBy>User</cp:lastModifiedBy>
  <cp:lastPrinted>2017-11-29T01:53:22Z</cp:lastPrinted>
  <dcterms:created xsi:type="dcterms:W3CDTF">2008-08-19T08:26:18Z</dcterms:created>
  <dcterms:modified xsi:type="dcterms:W3CDTF">2017-11-29T01:53:33Z</dcterms:modified>
</cp:coreProperties>
</file>